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Inputs" sheetId="2" state="visible" r:id="rId2"/>
    <sheet name="Counts" sheetId="3" state="visible" r:id="rId3"/>
    <sheet name="Market_2026" sheetId="4" state="visible" r:id="rId4"/>
    <sheet name="Scenarios_2040" sheetId="5" state="visible" r:id="rId5"/>
    <sheet name="Sensitivity" sheetId="6" state="visible" r:id="rId6"/>
    <sheet name="Beachhead_Check" sheetId="7" state="visible" r:id="rId7"/>
    <sheet name="Original_Wedge" sheetId="8" state="visible" r:id="rId8"/>
    <sheet name="Source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&quot;C$&quot;#,##0"/>
    <numFmt numFmtId="166" formatCode="&quot;C$&quot;#,##0.0,,&quot;M&quot;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color rgb="000000FF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4CC"/>
      </patternFill>
    </fill>
    <fill>
      <patternFill patternType="solid">
        <fgColor rgb="00E8F1FB"/>
      </patternFill>
    </fill>
    <fill>
      <patternFill patternType="solid">
        <fgColor rgb="00E9F6E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10" fontId="4" fillId="3" borderId="1" pivotButton="0" quotePrefix="0" xfId="0"/>
    <xf numFmtId="0" fontId="2" fillId="0" borderId="0" pivotButton="0" quotePrefix="0" xfId="0"/>
    <xf numFmtId="3" fontId="0" fillId="4" borderId="1" pivotButton="0" quotePrefix="0" xfId="0"/>
    <xf numFmtId="3" fontId="0" fillId="0" borderId="0" pivotButton="0" quotePrefix="0" xfId="0"/>
    <xf numFmtId="3" fontId="0" fillId="4" borderId="0" pivotButton="0" quotePrefix="0" xfId="0"/>
    <xf numFmtId="164" fontId="0" fillId="4" borderId="0" pivotButton="0" quotePrefix="0" xfId="0"/>
    <xf numFmtId="165" fontId="0" fillId="0" borderId="0" pivotButton="0" quotePrefix="0" xfId="0"/>
    <xf numFmtId="165" fontId="2" fillId="5" borderId="0" pivotButton="0" quotePrefix="0" xfId="0"/>
    <xf numFmtId="164" fontId="4" fillId="3" borderId="0" pivotButton="0" quotePrefix="0" xfId="0"/>
    <xf numFmtId="165" fontId="4" fillId="3" borderId="0" pivotButton="0" quotePrefix="0" xfId="0"/>
    <xf numFmtId="166" fontId="0" fillId="0" borderId="0" pivotButton="0" quotePrefix="0" xfId="0"/>
    <xf numFmtId="10" fontId="4" fillId="3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Relationships xmlns="http://schemas.openxmlformats.org/package/2006/relationships"><Relationship Type="http://schemas.openxmlformats.org/officeDocument/2006/relationships/hyperlink" Target="https://www150.statcan.gc.ca/t1/tbl1/en/tv.action?pid=3310117401" TargetMode="External" Id="rId1" /><Relationship Type="http://schemas.openxmlformats.org/officeDocument/2006/relationships/hyperlink" Target="https://www150.statcan.gc.ca/t1/tbl1/en/tv.action?pid=3310121101" TargetMode="External" Id="rId2" /><Relationship Type="http://schemas.openxmlformats.org/officeDocument/2006/relationships/hyperlink" Target="https://oaa.on.ca/Assets/Common/Shared_Documents/Practice%20Tips/PT.10.3_V02.0_CA-PromptPayment_20260109.pdf" TargetMode="External" Id="rId3" /><Relationship Type="http://schemas.openxmlformats.org/officeDocument/2006/relationships/hyperlink" Target="https://www.osler.com/en/insights/blogs/construction/ontario-construction-act-amendments-now-in-effect/" TargetMode="External" Id="rId4" /><Relationship Type="http://schemas.openxmlformats.org/officeDocument/2006/relationships/hyperlink" Target="https://www.census.gov/data/tables/2022/econ/susb/2022-susb-annual.html" TargetMode="External" Id="rId5" /><Relationship Type="http://schemas.openxmlformats.org/officeDocument/2006/relationships/hyperlink" Target="https://www.bennettjones.com/Insights/Blogs/2026/02/Updates-to-Prompt-Payment-Legislation" TargetMode="External" Id="rId6" /><Relationship Type="http://schemas.openxmlformats.org/officeDocument/2006/relationships/hyperlink" Target="https://www.mondaq.com/crystal-ball-gazing-on-the-application-of-the-bc-prompt-payment-act-a-review-with-other-provinces/1840292" TargetMode="External" Id="rId7" /><Relationship Type="http://schemas.openxmlformats.org/officeDocument/2006/relationships/hyperlink" Target="https://www.payments.ca/systems-services/payment-systems/real-time-rail-payment-system" TargetMode="External" Id="rId8" /><Relationship Type="http://schemas.openxmlformats.org/officeDocument/2006/relationships/hyperlink" Target="https://gazette.gc.ca/rp-pr/p1/2026/2026-06-27/html/reg3-eng.html" TargetMode="External" Id="rId9" /><Relationship Type="http://schemas.openxmlformats.org/officeDocument/2006/relationships/hyperlink" Target="https://www.businesswire.com/news/home/20220224005099/en/Siteline-Raises-$18.4M-to-Reimagine-Construction-Finance" TargetMode="External" Id="rId10" /><Relationship Type="http://schemas.openxmlformats.org/officeDocument/2006/relationships/hyperlink" Target="https://fintech.global/2025/11/06/construction-fintech-billd-raises-7-3m-funding/" TargetMode="External" Id="rId11" /><Relationship Type="http://schemas.openxmlformats.org/officeDocument/2006/relationships/hyperlink" Target="https://webiis10.mondaq.com/canada/construction-planning/1419070/odacc-2023-annual-report-key-takeaways-from-the-implementation-of-the-prompt-paymentstatutory-adjudication-regime-in-ontario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DIAGRAM VENTURES — FINTECH THEMATIC MARKET MODEL</t>
        </is>
      </c>
    </row>
    <row r="2">
      <c r="A2" s="2" t="inlineStr">
        <is>
          <t>Prompt-payment cash control + early payment for specialty trade contractors (NAICS 238), 10–99 employees</t>
        </is>
      </c>
    </row>
    <row r="3">
      <c r="A3" s="3" t="inlineStr">
        <is>
          <t>Prepared 2026-10-23 by Abdullah Al Mneni. STATUS: scenario model — NOT a published forecast and NOT validated by customers.</t>
        </is>
      </c>
    </row>
    <row r="4">
      <c r="A4" s="3" t="inlineStr"/>
    </row>
    <row r="5">
      <c r="A5" s="2" t="inlineStr">
        <is>
          <t>How to read this workbook</t>
        </is>
      </c>
    </row>
    <row r="6">
      <c r="A6" s="3" t="inlineStr">
        <is>
          <t>1. 'Inputs' — yellow cells with BLUE text are analyst assumptions (Low / Base / High). Change them and every sheet recalculates.</t>
        </is>
      </c>
    </row>
    <row r="7">
      <c r="A7" s="3" t="inlineStr">
        <is>
          <t>2. 'Counts' — blue-shaded cells are copied from government sources (Statistics Canada, U.S. Census SUSB). Source IDs link to 'Sources'.</t>
        </is>
      </c>
    </row>
    <row r="8">
      <c r="A8" s="3" t="inlineStr">
        <is>
          <t>3. 'Market_2026' — buyers → TAM (all buyers × price) → SAM (× fit share) → adoption-adjusted pool (× paid adoption) + embedded-finance pool.</t>
        </is>
      </c>
    </row>
    <row r="9">
      <c r="A9" s="3" t="inlineStr">
        <is>
          <t>4. 'Scenarios_2040' — same chain with 2040 assumptions; reported in real 2026 CAD and nominal 2040 CAD (2% inflation).</t>
        </is>
      </c>
    </row>
    <row r="10">
      <c r="A10" s="3" t="inlineStr">
        <is>
          <t>5. 'Sensitivity' — 2040 Base North America pool across software price × 2040 paid adoption, and across early-pay take rate × early-pay usage.</t>
        </is>
      </c>
    </row>
    <row r="11">
      <c r="A11" s="3" t="inlineStr">
        <is>
          <t>6. 'Beachhead_Check' — how many Ontario customers a given ARR target requires, versus the modeled Ontario fit population.</t>
        </is>
      </c>
    </row>
    <row r="12">
      <c r="A12" s="3" t="inlineStr">
        <is>
          <t>7. 'Original_Wedge' — the earlier horizontal 'payroll-gap invoice prioritizer' wedge (project services) for comparison.</t>
        </is>
      </c>
    </row>
    <row r="13">
      <c r="A13" s="3" t="inlineStr"/>
    </row>
    <row r="14">
      <c r="A14" s="2" t="inlineStr">
        <is>
          <t>Definitions</t>
        </is>
      </c>
    </row>
    <row r="15">
      <c r="A15" s="3" t="inlineStr">
        <is>
          <t>Buyer: Canada = business LOCATIONS (StatCan Business Counts, June 2026) × location-to-buyer proxy; U.S. = FIRMS (SUSB 2022) grown to 2026 at the population-growth assumption. Locations ≠ enterprises.</t>
        </is>
      </c>
    </row>
    <row r="16">
      <c r="A16" s="3" t="inlineStr">
        <is>
          <t>TAM (software): every modeled buyer paying the assumed annual price. An upper bound, not an expectation.</t>
        </is>
      </c>
    </row>
    <row r="17">
      <c r="A17" s="3" t="inlineStr">
        <is>
          <t>SAM: TAM × fit share — trade contractors doing commercial/institutional subcontract work on progress billing with a buyer who owns cash (assumption).</t>
        </is>
      </c>
    </row>
    <row r="18">
      <c r="A18" s="3" t="inlineStr">
        <is>
          <t>Adoption-adjusted pool: SAM × paid category adoption (assumption). This is a category revenue pool, not this venture's revenue.</t>
        </is>
      </c>
    </row>
    <row r="19">
      <c r="A19" s="3" t="inlineStr">
        <is>
          <t>Embedded-finance pool: paying customers × share using early pay × billings per customer × share of billings financed × venture net take rate (all assumptions).</t>
        </is>
      </c>
    </row>
    <row r="20">
      <c r="A20" s="3" t="inlineStr"/>
    </row>
    <row r="21">
      <c r="A21" s="2" t="inlineStr">
        <is>
          <t>Known limitations</t>
        </is>
      </c>
    </row>
    <row r="22">
      <c r="A22" s="3" t="inlineStr">
        <is>
          <t>• Canada counts are locations; a multi-location contractor is counted more than once (proxy factor applied).</t>
        </is>
      </c>
    </row>
    <row r="23">
      <c r="A23" s="3" t="inlineStr">
        <is>
          <t>• U.S. SUSB is 2022 NAICS2017; Canada is June 2026 NAICS2022. Harmonization is approximate.</t>
        </is>
      </c>
    </row>
    <row r="24">
      <c r="A24" s="3" t="inlineStr">
        <is>
          <t>• Fit, adoption, price, early-pay usage and take rate are NOT observed. No interviews, pilots or pricing tests have been run.</t>
        </is>
      </c>
    </row>
    <row r="25">
      <c r="A25" s="3" t="inlineStr">
        <is>
          <t>• Early payment requires a lending partner/capital and carries credit, regulatory and concentration risk; the pool is gross venture revenue before credit losses.</t>
        </is>
      </c>
    </row>
    <row r="26">
      <c r="A26" s="3" t="inlineStr">
        <is>
          <t>• U.S. statutory regimes (retainage, state prompt-pay acts, lien law) differ from Canada; the U.S. rows assume a localized product.</t>
        </is>
      </c>
    </row>
    <row r="27">
      <c r="A27" s="3" t="inlineStr">
        <is>
          <t>• Same CAD-equivalent price is used for U.S. accounts to avoid hidden FX arithmetic.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2" customWidth="1" min="4" max="4"/>
    <col width="14" customWidth="1" min="5" max="5"/>
    <col width="100" customWidth="1" min="6" max="6"/>
  </cols>
  <sheetData>
    <row r="1">
      <c r="A1" s="4" t="inlineStr">
        <is>
          <t>INPUTS — yellow/blue = analyst assumptions (hypothetical); edit to test sensitivity</t>
        </is>
      </c>
    </row>
    <row r="3">
      <c r="A3" s="5" t="inlineStr">
        <is>
          <t>Parameter</t>
        </is>
      </c>
      <c r="B3" s="5" t="inlineStr">
        <is>
          <t>Low</t>
        </is>
      </c>
      <c r="C3" s="5" t="inlineStr">
        <is>
          <t>Base</t>
        </is>
      </c>
      <c r="D3" s="5" t="inlineStr">
        <is>
          <t>High</t>
        </is>
      </c>
      <c r="E3" s="5" t="inlineStr">
        <is>
          <t>Unit</t>
        </is>
      </c>
      <c r="F3" s="5" t="inlineStr">
        <is>
          <t>Rationale / anchor (assumption unless a source ID is given)</t>
        </is>
      </c>
    </row>
    <row r="4">
      <c r="A4" t="inlineStr">
        <is>
          <t>Business population growth per year</t>
        </is>
      </c>
      <c r="B4" s="6" t="n">
        <v>0</v>
      </c>
      <c r="C4" s="6" t="n">
        <v>0.01</v>
      </c>
      <c r="D4" s="6" t="n">
        <v>0.02</v>
      </c>
      <c r="E4" t="inlineStr">
        <is>
          <t>%/yr</t>
        </is>
      </c>
      <c r="F4" s="3" t="inlineStr">
        <is>
          <t>Applied to grow U.S. 2022 firms to 2026 and all buyers to 2040. Not a government projection.</t>
        </is>
      </c>
    </row>
    <row r="5">
      <c r="A5" t="inlineStr">
        <is>
          <t>Canada location-to-buyer proxy</t>
        </is>
      </c>
      <c r="B5" s="7" t="n">
        <v>0.75</v>
      </c>
      <c r="C5" s="7" t="n">
        <v>0.9</v>
      </c>
      <c r="D5" s="7" t="n">
        <v>1</v>
      </c>
      <c r="E5" t="inlineStr">
        <is>
          <t>ratio</t>
        </is>
      </c>
      <c r="F5" s="3" t="inlineStr">
        <is>
          <t>Business Counts are locations, not enterprises (S01). Proxy, not a measured ratio.</t>
        </is>
      </c>
    </row>
    <row r="6">
      <c r="A6" t="inlineStr">
        <is>
          <t>Fit share 2026</t>
        </is>
      </c>
      <c r="B6" s="6" t="n">
        <v>0.3</v>
      </c>
      <c r="C6" s="6" t="n">
        <v>0.45</v>
      </c>
      <c r="D6" s="6" t="n">
        <v>0.6</v>
      </c>
      <c r="E6" t="inlineStr">
        <is>
          <t>% of buyers</t>
        </is>
      </c>
      <c r="F6" s="3" t="inlineStr">
        <is>
          <t>Share doing commercial/institutional subcontract work on progress billing with an owner/controller who manages cash. Unmeasured.</t>
        </is>
      </c>
    </row>
    <row r="7">
      <c r="A7" t="inlineStr">
        <is>
          <t>Fit share 2040</t>
        </is>
      </c>
      <c r="B7" s="6" t="n">
        <v>0.35</v>
      </c>
      <c r="C7" s="6" t="n">
        <v>0.55</v>
      </c>
      <c r="D7" s="6" t="n">
        <v>0.7</v>
      </c>
      <c r="E7" t="inlineStr">
        <is>
          <t>% of buyers</t>
        </is>
      </c>
      <c r="F7" s="3" t="inlineStr">
        <is>
          <t>Assumes prompt-payment regimes spread (BC Act assented 2025, not yet in force — S07).</t>
        </is>
      </c>
    </row>
    <row r="8">
      <c r="A8" t="inlineStr">
        <is>
          <t>Paid category adoption 2026</t>
        </is>
      </c>
      <c r="B8" s="6" t="n">
        <v>0.1</v>
      </c>
      <c r="C8" s="6" t="n">
        <v>0.2</v>
      </c>
      <c r="D8" s="6" t="n">
        <v>0.35</v>
      </c>
      <c r="E8" t="inlineStr">
        <is>
          <t>% of fit buyers</t>
        </is>
      </c>
      <c r="F8" s="3" t="inlineStr">
        <is>
          <t>Share of fit buyers paying for any subcontractor billing/cash tool. Unmeasured.</t>
        </is>
      </c>
    </row>
    <row r="9">
      <c r="A9" t="inlineStr">
        <is>
          <t>Paid category adoption 2040</t>
        </is>
      </c>
      <c r="B9" s="6" t="n">
        <v>0.2</v>
      </c>
      <c r="C9" s="6" t="n">
        <v>0.4</v>
      </c>
      <c r="D9" s="6" t="n">
        <v>0.6</v>
      </c>
      <c r="E9" t="inlineStr">
        <is>
          <t>% of fit buyers</t>
        </is>
      </c>
      <c r="F9" s="3" t="inlineStr">
        <is>
          <t>Category maturation assumption.</t>
        </is>
      </c>
    </row>
    <row r="10">
      <c r="A10" t="inlineStr">
        <is>
          <t>Annual software price (2026 CAD)</t>
        </is>
      </c>
      <c r="B10" s="8" t="n">
        <v>2400</v>
      </c>
      <c r="C10" s="8" t="n">
        <v>3600</v>
      </c>
      <c r="D10" s="8" t="n">
        <v>6000</v>
      </c>
      <c r="E10" t="inlineStr">
        <is>
          <t>C$/yr</t>
        </is>
      </c>
      <c r="F10" s="3" t="inlineStr">
        <is>
          <t>Anchors only: Float USD105–130/mo, Chaser USD259/mo (S10). No WTP evidence.</t>
        </is>
      </c>
    </row>
    <row r="11">
      <c r="A11" t="inlineStr">
        <is>
          <t>Real price growth per year</t>
        </is>
      </c>
      <c r="B11" s="6" t="n">
        <v>-0.02</v>
      </c>
      <c r="C11" s="6" t="n">
        <v>0</v>
      </c>
      <c r="D11" s="6" t="n">
        <v>0.01</v>
      </c>
      <c r="E11" t="inlineStr">
        <is>
          <t>%/yr</t>
        </is>
      </c>
      <c r="F11" s="3" t="inlineStr">
        <is>
          <t>Low case reflects AI/bundling commoditization.</t>
        </is>
      </c>
    </row>
    <row r="12">
      <c r="A12" t="inlineStr">
        <is>
          <t>Inflation per year</t>
        </is>
      </c>
      <c r="B12" s="6" t="n">
        <v>0.02</v>
      </c>
      <c r="C12" s="6" t="n">
        <v>0.02</v>
      </c>
      <c r="D12" s="6" t="n">
        <v>0.02</v>
      </c>
      <c r="E12" t="inlineStr">
        <is>
          <t>%/yr</t>
        </is>
      </c>
      <c r="F12" s="3" t="inlineStr">
        <is>
          <t>Used only to convert real 2040 to nominal 2040 CAD.</t>
        </is>
      </c>
    </row>
    <row r="13">
      <c r="A13" t="inlineStr">
        <is>
          <t>Share of paying customers using early pay, 2026</t>
        </is>
      </c>
      <c r="B13" s="6" t="n">
        <v>0</v>
      </c>
      <c r="C13" s="6" t="n">
        <v>0.1</v>
      </c>
      <c r="D13" s="6" t="n">
        <v>0.25</v>
      </c>
      <c r="E13" t="inlineStr">
        <is>
          <t>%</t>
        </is>
      </c>
      <c r="F13" s="3" t="inlineStr">
        <is>
          <t>Low = finance product never launches.</t>
        </is>
      </c>
    </row>
    <row r="14">
      <c r="A14" t="inlineStr">
        <is>
          <t>Share of paying customers using early pay, 2040</t>
        </is>
      </c>
      <c r="B14" s="6" t="n">
        <v>0.1</v>
      </c>
      <c r="C14" s="6" t="n">
        <v>0.35</v>
      </c>
      <c r="D14" s="6" t="n">
        <v>0.5</v>
      </c>
      <c r="E14" t="inlineStr">
        <is>
          <t>%</t>
        </is>
      </c>
      <c r="F14" s="3" t="inlineStr">
        <is>
          <t>Assumption.</t>
        </is>
      </c>
    </row>
    <row r="15">
      <c r="A15" t="inlineStr">
        <is>
          <t>Annual billings per customer (CAD)</t>
        </is>
      </c>
      <c r="B15" s="8" t="n">
        <v>4000000</v>
      </c>
      <c r="C15" s="8" t="n">
        <v>6000000</v>
      </c>
      <c r="D15" s="8" t="n">
        <v>8000000</v>
      </c>
      <c r="E15" t="inlineStr">
        <is>
          <t>C$/yr</t>
        </is>
      </c>
      <c r="F15" s="3" t="inlineStr">
        <is>
          <t>Anchor: U.S. NAICS 238 firms with 10–99 staff averaged ≈US$6.4M receipts in 2022 (S05, see Counts).</t>
        </is>
      </c>
    </row>
    <row r="16">
      <c r="A16" t="inlineStr">
        <is>
          <t>Share of a user's billings financed early</t>
        </is>
      </c>
      <c r="B16" s="6" t="n">
        <v>0.05</v>
      </c>
      <c r="C16" s="6" t="n">
        <v>0.1</v>
      </c>
      <c r="D16" s="6" t="n">
        <v>0.15</v>
      </c>
      <c r="E16" t="inlineStr">
        <is>
          <t>%</t>
        </is>
      </c>
      <c r="F16" s="3" t="inlineStr">
        <is>
          <t>Assumption; not every invoice needs early pay.</t>
        </is>
      </c>
    </row>
    <row r="17">
      <c r="A17" t="inlineStr">
        <is>
          <t>Venture net take rate on financed amount</t>
        </is>
      </c>
      <c r="B17" s="9" t="n">
        <v>0.005</v>
      </c>
      <c r="C17" s="9" t="n">
        <v>0.0075</v>
      </c>
      <c r="D17" s="9" t="n">
        <v>0.01</v>
      </c>
      <c r="E17" t="inlineStr">
        <is>
          <t>%</t>
        </is>
      </c>
      <c r="F17" s="3" t="inlineStr">
        <is>
          <t>Net of lending-partner share and expected losses. Assumption.</t>
        </is>
      </c>
    </row>
    <row r="19">
      <c r="A19" s="10" t="inlineStr">
        <is>
          <t>Base year</t>
        </is>
      </c>
      <c r="C19" t="n">
        <v>2026</v>
      </c>
    </row>
    <row r="20">
      <c r="A20" s="10" t="inlineStr">
        <is>
          <t>U.S. data year (SUSB)</t>
        </is>
      </c>
      <c r="C20" t="n">
        <v>2022</v>
      </c>
    </row>
    <row r="21">
      <c r="A21" s="10" t="inlineStr">
        <is>
          <t>Horizon year</t>
        </is>
      </c>
      <c r="C21" t="n">
        <v>2040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8" customWidth="1" min="3" max="3"/>
    <col width="22" customWidth="1" min="4" max="4"/>
    <col width="14" customWidth="1" min="5" max="5"/>
    <col width="24" customWidth="1" min="6" max="6"/>
    <col width="22" customWidth="1" min="7" max="7"/>
    <col width="10" customWidth="1" min="8" max="8"/>
  </cols>
  <sheetData>
    <row r="1">
      <c r="A1" s="4" t="inlineStr">
        <is>
          <t>SOURCE COUNTS — copied from preserved government files (blue shading = sourced, not assumed)</t>
        </is>
      </c>
    </row>
    <row r="3">
      <c r="A3" s="5" t="inlineStr">
        <is>
          <t>Geography</t>
        </is>
      </c>
      <c r="B3" s="5" t="inlineStr">
        <is>
          <t>10–19</t>
        </is>
      </c>
      <c r="C3" s="5" t="inlineStr">
        <is>
          <t>20–49</t>
        </is>
      </c>
      <c r="D3" s="5" t="inlineStr">
        <is>
          <t>50–99</t>
        </is>
      </c>
      <c r="E3" s="5" t="inlineStr">
        <is>
          <t>10–99 total</t>
        </is>
      </c>
      <c r="F3" s="5" t="inlineStr">
        <is>
          <t>Unit</t>
        </is>
      </c>
      <c r="G3" s="5" t="inlineStr">
        <is>
          <t>Reference period</t>
        </is>
      </c>
      <c r="H3" s="5" t="inlineStr">
        <is>
          <t>Source ID</t>
        </is>
      </c>
    </row>
    <row r="4">
      <c r="A4" t="inlineStr">
        <is>
          <t>Ontario — Specialty trade contractors [238]</t>
        </is>
      </c>
      <c r="B4" s="11" t="n">
        <v>3454</v>
      </c>
      <c r="C4" s="11" t="n">
        <v>2017</v>
      </c>
      <c r="D4" s="11" t="n">
        <v>658</v>
      </c>
      <c r="E4" s="12">
        <f>SUM(B4:D4)</f>
        <v/>
      </c>
      <c r="F4" t="inlineStr">
        <is>
          <t>Locations with employees</t>
        </is>
      </c>
      <c r="G4" t="inlineStr">
        <is>
          <t>June 2026 (ref 2026-01)</t>
        </is>
      </c>
      <c r="H4" t="inlineStr">
        <is>
          <t>S01</t>
        </is>
      </c>
    </row>
    <row r="5">
      <c r="A5" t="inlineStr">
        <is>
          <t>Alberta — Specialty trade contractors [238]</t>
        </is>
      </c>
      <c r="B5" s="11" t="n">
        <v>1387</v>
      </c>
      <c r="C5" s="11" t="n">
        <v>903</v>
      </c>
      <c r="D5" s="11" t="n">
        <v>332</v>
      </c>
      <c r="E5" s="12">
        <f>SUM(B5:D5)</f>
        <v/>
      </c>
      <c r="F5" t="inlineStr">
        <is>
          <t>Locations with employees</t>
        </is>
      </c>
      <c r="G5" t="inlineStr">
        <is>
          <t>June 2026 (ref 2026-01)</t>
        </is>
      </c>
      <c r="H5" t="inlineStr">
        <is>
          <t>S01</t>
        </is>
      </c>
    </row>
    <row r="6">
      <c r="A6" t="inlineStr">
        <is>
          <t>British Columbia — Specialty trade contractors [238]</t>
        </is>
      </c>
      <c r="B6" s="11" t="n">
        <v>1782</v>
      </c>
      <c r="C6" s="11" t="n">
        <v>1007</v>
      </c>
      <c r="D6" s="11" t="n">
        <v>280</v>
      </c>
      <c r="E6" s="12">
        <f>SUM(B6:D6)</f>
        <v/>
      </c>
      <c r="F6" t="inlineStr">
        <is>
          <t>Locations with employees</t>
        </is>
      </c>
      <c r="G6" t="inlineStr">
        <is>
          <t>June 2026 (ref 2026-01)</t>
        </is>
      </c>
      <c r="H6" t="inlineStr">
        <is>
          <t>S01</t>
        </is>
      </c>
    </row>
    <row r="7">
      <c r="A7" t="inlineStr">
        <is>
          <t>Canada — Specialty trade contractors [238]</t>
        </is>
      </c>
      <c r="B7" s="11" t="n">
        <v>10433</v>
      </c>
      <c r="C7" s="11" t="n">
        <v>6116</v>
      </c>
      <c r="D7" s="11" t="n">
        <v>1887</v>
      </c>
      <c r="E7" s="12">
        <f>SUM(B7:D7)</f>
        <v/>
      </c>
      <c r="F7" t="inlineStr">
        <is>
          <t>Locations with employees</t>
        </is>
      </c>
      <c r="G7" t="inlineStr">
        <is>
          <t>June 2026 (ref 2026-01)</t>
        </is>
      </c>
      <c r="H7" t="inlineStr">
        <is>
          <t>S01</t>
        </is>
      </c>
    </row>
    <row r="8">
      <c r="A8" t="inlineStr">
        <is>
          <t>Canada — Construction [23] (context)</t>
        </is>
      </c>
      <c r="B8" s="11" t="n">
        <v>15904</v>
      </c>
      <c r="C8" s="11" t="n">
        <v>9562</v>
      </c>
      <c r="D8" s="11" t="n">
        <v>3128</v>
      </c>
      <c r="E8" s="12">
        <f>SUM(B8:D8)</f>
        <v/>
      </c>
      <c r="F8" t="inlineStr">
        <is>
          <t>Locations with employees</t>
        </is>
      </c>
      <c r="G8" t="inlineStr">
        <is>
          <t>June 2026 (ref 2026-01)</t>
        </is>
      </c>
      <c r="H8" t="inlineStr">
        <is>
          <t>S01</t>
        </is>
      </c>
    </row>
    <row r="10">
      <c r="A10" s="10" t="inlineStr">
        <is>
          <t>United States — NAICS 238 Specialty Trade Contractors, FIRMS by enterprise size, 2022 (S05)</t>
        </is>
      </c>
    </row>
    <row r="11">
      <c r="A11" s="5" t="inlineStr">
        <is>
          <t>Enterprise size band</t>
        </is>
      </c>
      <c r="B11" s="5" t="inlineStr">
        <is>
          <t>Firms</t>
        </is>
      </c>
      <c r="C11" s="5" t="inlineStr">
        <is>
          <t>Receipts (US$000)</t>
        </is>
      </c>
      <c r="D11" s="5" t="inlineStr">
        <is>
          <t>Avg receipts per firm (US$)</t>
        </is>
      </c>
      <c r="E11" s="5" t="inlineStr"/>
      <c r="F11" s="5" t="inlineStr"/>
      <c r="G11" s="5" t="inlineStr"/>
      <c r="H11" s="5" t="inlineStr">
        <is>
          <t>Source ID</t>
        </is>
      </c>
    </row>
    <row r="12">
      <c r="A12" t="inlineStr">
        <is>
          <t>10–14</t>
        </is>
      </c>
      <c r="B12" s="11" t="n">
        <v>32700</v>
      </c>
      <c r="C12" s="11" t="n">
        <v>90625694</v>
      </c>
      <c r="D12" s="12">
        <f>C12*1000/B12</f>
        <v/>
      </c>
      <c r="H12" t="inlineStr">
        <is>
          <t>S05</t>
        </is>
      </c>
    </row>
    <row r="13">
      <c r="A13" t="inlineStr">
        <is>
          <t>15–19</t>
        </is>
      </c>
      <c r="B13" s="11" t="n">
        <v>16869</v>
      </c>
      <c r="C13" s="11" t="n">
        <v>69886940</v>
      </c>
      <c r="D13" s="12">
        <f>C13*1000/B13</f>
        <v/>
      </c>
      <c r="H13" t="inlineStr">
        <is>
          <t>S05</t>
        </is>
      </c>
    </row>
    <row r="14">
      <c r="A14" t="inlineStr">
        <is>
          <t>20–24</t>
        </is>
      </c>
      <c r="B14" s="11" t="n">
        <v>10214</v>
      </c>
      <c r="C14" s="11" t="n">
        <v>56844973</v>
      </c>
      <c r="D14" s="12">
        <f>C14*1000/B14</f>
        <v/>
      </c>
      <c r="H14" t="inlineStr">
        <is>
          <t>S05</t>
        </is>
      </c>
    </row>
    <row r="15">
      <c r="A15" t="inlineStr">
        <is>
          <t>25–29</t>
        </is>
      </c>
      <c r="B15" s="11" t="n">
        <v>6653</v>
      </c>
      <c r="C15" s="11" t="n">
        <v>45973079</v>
      </c>
      <c r="D15" s="12">
        <f>C15*1000/B15</f>
        <v/>
      </c>
      <c r="H15" t="inlineStr">
        <is>
          <t>S05</t>
        </is>
      </c>
    </row>
    <row r="16">
      <c r="A16" t="inlineStr">
        <is>
          <t>30–34</t>
        </is>
      </c>
      <c r="B16" s="11" t="n">
        <v>4648</v>
      </c>
      <c r="C16" s="11" t="n">
        <v>39701162</v>
      </c>
      <c r="D16" s="12">
        <f>C16*1000/B16</f>
        <v/>
      </c>
      <c r="H16" t="inlineStr">
        <is>
          <t>S05</t>
        </is>
      </c>
    </row>
    <row r="17">
      <c r="A17" t="inlineStr">
        <is>
          <t>35–39</t>
        </is>
      </c>
      <c r="B17" s="11" t="n">
        <v>3539</v>
      </c>
      <c r="C17" s="11" t="n">
        <v>35527352</v>
      </c>
      <c r="D17" s="12">
        <f>C17*1000/B17</f>
        <v/>
      </c>
      <c r="H17" t="inlineStr">
        <is>
          <t>S05</t>
        </is>
      </c>
    </row>
    <row r="18">
      <c r="A18" t="inlineStr">
        <is>
          <t>40–49</t>
        </is>
      </c>
      <c r="B18" s="11" t="n">
        <v>4823</v>
      </c>
      <c r="C18" s="11" t="n">
        <v>58233996</v>
      </c>
      <c r="D18" s="12">
        <f>C18*1000/B18</f>
        <v/>
      </c>
      <c r="H18" t="inlineStr">
        <is>
          <t>S05</t>
        </is>
      </c>
    </row>
    <row r="19">
      <c r="A19" t="inlineStr">
        <is>
          <t>50–74</t>
        </is>
      </c>
      <c r="B19" s="11" t="n">
        <v>5805</v>
      </c>
      <c r="C19" s="11" t="n">
        <v>97546399</v>
      </c>
      <c r="D19" s="12">
        <f>C19*1000/B19</f>
        <v/>
      </c>
      <c r="H19" t="inlineStr">
        <is>
          <t>S05</t>
        </is>
      </c>
    </row>
    <row r="20">
      <c r="A20" t="inlineStr">
        <is>
          <t>75–99</t>
        </is>
      </c>
      <c r="B20" s="11" t="n">
        <v>2811</v>
      </c>
      <c r="C20" s="11" t="n">
        <v>67017131</v>
      </c>
      <c r="D20" s="12">
        <f>C20*1000/B20</f>
        <v/>
      </c>
      <c r="H20" t="inlineStr">
        <is>
          <t>S05</t>
        </is>
      </c>
    </row>
    <row r="21">
      <c r="A21" s="10" t="inlineStr">
        <is>
          <t>U.S. 10–99 total</t>
        </is>
      </c>
      <c r="B21" s="12">
        <f>SUM(B12:B20)</f>
        <v/>
      </c>
      <c r="C21" s="12">
        <f>SUM(C12:C20)</f>
        <v/>
      </c>
      <c r="D21" s="12">
        <f>C21*1000/B21</f>
        <v/>
      </c>
    </row>
    <row r="22">
      <c r="A22" t="inlineStr">
        <is>
          <t>U.S. NAICS 238 all-size receipts, 2022 (US$000) — context: total annual trade-contractor billings</t>
        </is>
      </c>
      <c r="C22" s="13" t="n">
        <v>1286250042</v>
      </c>
      <c r="H22" t="inlineStr">
        <is>
          <t>S05</t>
        </is>
      </c>
    </row>
    <row r="24">
      <c r="A24" s="10" t="inlineStr">
        <is>
          <t>Liquidity context — Canada, Q3 2026: share of businesses that already have cash/liquid assets to operate for 3 months (S02)</t>
        </is>
      </c>
    </row>
    <row r="25">
      <c r="A25" t="inlineStr">
        <is>
          <t>All businesses</t>
        </is>
      </c>
      <c r="B25" s="14" t="n">
        <v>0.758</v>
      </c>
      <c r="H25" t="inlineStr">
        <is>
          <t>S02</t>
        </is>
      </c>
    </row>
    <row r="26">
      <c r="A26" t="inlineStr">
        <is>
          <t>Construction</t>
        </is>
      </c>
      <c r="B26" s="14" t="n">
        <v>0.707</v>
      </c>
      <c r="H26" t="inlineStr">
        <is>
          <t>S02</t>
        </is>
      </c>
    </row>
    <row r="27">
      <c r="A27" t="inlineStr">
        <is>
          <t>Professional, scientific &amp; technical services</t>
        </is>
      </c>
      <c r="B27" s="14" t="n">
        <v>0.8129999999999999</v>
      </c>
      <c r="H27" t="inlineStr">
        <is>
          <t>S02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16" customWidth="1" min="3" max="3"/>
    <col width="24" customWidth="1" min="4" max="4"/>
    <col width="20" customWidth="1" min="5" max="5"/>
    <col width="22" customWidth="1" min="6" max="6"/>
    <col width="16" customWidth="1" min="7" max="7"/>
    <col width="22" customWidth="1" min="8" max="8"/>
    <col width="24" customWidth="1" min="9" max="9"/>
  </cols>
  <sheetData>
    <row r="1">
      <c r="A1" s="4" t="inlineStr">
        <is>
          <t>2026 MARKET — modeled buyers → TAM → SAM → adoption-adjusted pools (CAD). Category pools, not venture revenue.</t>
        </is>
      </c>
    </row>
    <row r="3">
      <c r="A3" s="5" t="inlineStr">
        <is>
          <t>Segment</t>
        </is>
      </c>
      <c r="B3" s="5" t="inlineStr">
        <is>
          <t>Case</t>
        </is>
      </c>
      <c r="C3" s="5" t="inlineStr">
        <is>
          <t>Modeled buyers</t>
        </is>
      </c>
      <c r="D3" s="5" t="inlineStr">
        <is>
          <t>TAM software (all buyers × price)</t>
        </is>
      </c>
      <c r="E3" s="5" t="inlineStr">
        <is>
          <t>SAM (× fit)</t>
        </is>
      </c>
      <c r="F3" s="5" t="inlineStr">
        <is>
          <t>Paid-adoption software pool</t>
        </is>
      </c>
      <c r="G3" s="5" t="inlineStr">
        <is>
          <t>Paying customers</t>
        </is>
      </c>
      <c r="H3" s="5" t="inlineStr">
        <is>
          <t>Embedded-finance pool</t>
        </is>
      </c>
      <c r="I3" s="5" t="inlineStr">
        <is>
          <t>Total adoption-adjusted pool</t>
        </is>
      </c>
    </row>
    <row r="4">
      <c r="A4" t="inlineStr">
        <is>
          <t>Ontario 10–99 (beachhead)</t>
        </is>
      </c>
      <c r="B4" t="inlineStr">
        <is>
          <t>Low</t>
        </is>
      </c>
      <c r="C4" s="12">
        <f>Counts!$E$4*Inputs!$B$5</f>
        <v/>
      </c>
      <c r="D4" s="15">
        <f>C4*Inputs!$B$10</f>
        <v/>
      </c>
      <c r="E4" s="15">
        <f>D4*Inputs!$B$6</f>
        <v/>
      </c>
      <c r="F4" s="15">
        <f>E4*Inputs!$B$8</f>
        <v/>
      </c>
      <c r="G4" s="12">
        <f>C4*Inputs!$B$6*Inputs!$B$8</f>
        <v/>
      </c>
      <c r="H4" s="15">
        <f>G4*Inputs!$B$13*Inputs!$B$15*Inputs!$B$16*Inputs!$B$17</f>
        <v/>
      </c>
      <c r="I4" s="16">
        <f>F4+H4</f>
        <v/>
      </c>
    </row>
    <row r="5">
      <c r="A5" t="inlineStr">
        <is>
          <t>Ontario 10–99 (beachhead)</t>
        </is>
      </c>
      <c r="B5" t="inlineStr">
        <is>
          <t>Base</t>
        </is>
      </c>
      <c r="C5" s="12">
        <f>Counts!$E$4*Inputs!$C$5</f>
        <v/>
      </c>
      <c r="D5" s="15">
        <f>C5*Inputs!$C$10</f>
        <v/>
      </c>
      <c r="E5" s="15">
        <f>D5*Inputs!$C$6</f>
        <v/>
      </c>
      <c r="F5" s="15">
        <f>E5*Inputs!$C$8</f>
        <v/>
      </c>
      <c r="G5" s="12">
        <f>C5*Inputs!$C$6*Inputs!$C$8</f>
        <v/>
      </c>
      <c r="H5" s="15">
        <f>G5*Inputs!$C$13*Inputs!$C$15*Inputs!$C$16*Inputs!$C$17</f>
        <v/>
      </c>
      <c r="I5" s="16">
        <f>F5+H5</f>
        <v/>
      </c>
    </row>
    <row r="6">
      <c r="A6" t="inlineStr">
        <is>
          <t>Ontario 10–99 (beachhead)</t>
        </is>
      </c>
      <c r="B6" t="inlineStr">
        <is>
          <t>High</t>
        </is>
      </c>
      <c r="C6" s="12">
        <f>Counts!$E$4*Inputs!$D$5</f>
        <v/>
      </c>
      <c r="D6" s="15">
        <f>C6*Inputs!$D$10</f>
        <v/>
      </c>
      <c r="E6" s="15">
        <f>D6*Inputs!$D$6</f>
        <v/>
      </c>
      <c r="F6" s="15">
        <f>E6*Inputs!$D$8</f>
        <v/>
      </c>
      <c r="G6" s="12">
        <f>C6*Inputs!$D$6*Inputs!$D$8</f>
        <v/>
      </c>
      <c r="H6" s="15">
        <f>G6*Inputs!$D$13*Inputs!$D$15*Inputs!$D$16*Inputs!$D$17</f>
        <v/>
      </c>
      <c r="I6" s="16">
        <f>F6+H6</f>
        <v/>
      </c>
    </row>
    <row r="7">
      <c r="A7" t="inlineStr">
        <is>
          <t>Canada 10–99</t>
        </is>
      </c>
      <c r="B7" t="inlineStr">
        <is>
          <t>Low</t>
        </is>
      </c>
      <c r="C7" s="12">
        <f>Counts!$E$7*Inputs!$B$5</f>
        <v/>
      </c>
      <c r="D7" s="15">
        <f>C7*Inputs!$B$10</f>
        <v/>
      </c>
      <c r="E7" s="15">
        <f>D7*Inputs!$B$6</f>
        <v/>
      </c>
      <c r="F7" s="15">
        <f>E7*Inputs!$B$8</f>
        <v/>
      </c>
      <c r="G7" s="12">
        <f>C7*Inputs!$B$6*Inputs!$B$8</f>
        <v/>
      </c>
      <c r="H7" s="15">
        <f>G7*Inputs!$B$13*Inputs!$B$15*Inputs!$B$16*Inputs!$B$17</f>
        <v/>
      </c>
      <c r="I7" s="16">
        <f>F7+H7</f>
        <v/>
      </c>
    </row>
    <row r="8">
      <c r="A8" t="inlineStr">
        <is>
          <t>Canada 10–99</t>
        </is>
      </c>
      <c r="B8" t="inlineStr">
        <is>
          <t>Base</t>
        </is>
      </c>
      <c r="C8" s="12">
        <f>Counts!$E$7*Inputs!$C$5</f>
        <v/>
      </c>
      <c r="D8" s="15">
        <f>C8*Inputs!$C$10</f>
        <v/>
      </c>
      <c r="E8" s="15">
        <f>D8*Inputs!$C$6</f>
        <v/>
      </c>
      <c r="F8" s="15">
        <f>E8*Inputs!$C$8</f>
        <v/>
      </c>
      <c r="G8" s="12">
        <f>C8*Inputs!$C$6*Inputs!$C$8</f>
        <v/>
      </c>
      <c r="H8" s="15">
        <f>G8*Inputs!$C$13*Inputs!$C$15*Inputs!$C$16*Inputs!$C$17</f>
        <v/>
      </c>
      <c r="I8" s="16">
        <f>F8+H8</f>
        <v/>
      </c>
    </row>
    <row r="9">
      <c r="A9" t="inlineStr">
        <is>
          <t>Canada 10–99</t>
        </is>
      </c>
      <c r="B9" t="inlineStr">
        <is>
          <t>High</t>
        </is>
      </c>
      <c r="C9" s="12">
        <f>Counts!$E$7*Inputs!$D$5</f>
        <v/>
      </c>
      <c r="D9" s="15">
        <f>C9*Inputs!$D$10</f>
        <v/>
      </c>
      <c r="E9" s="15">
        <f>D9*Inputs!$D$6</f>
        <v/>
      </c>
      <c r="F9" s="15">
        <f>E9*Inputs!$D$8</f>
        <v/>
      </c>
      <c r="G9" s="12">
        <f>C9*Inputs!$D$6*Inputs!$D$8</f>
        <v/>
      </c>
      <c r="H9" s="15">
        <f>G9*Inputs!$D$13*Inputs!$D$15*Inputs!$D$16*Inputs!$D$17</f>
        <v/>
      </c>
      <c r="I9" s="16">
        <f>F9+H9</f>
        <v/>
      </c>
    </row>
    <row r="10">
      <c r="A10" t="inlineStr">
        <is>
          <t>United States 10–99</t>
        </is>
      </c>
      <c r="B10" t="inlineStr">
        <is>
          <t>Low</t>
        </is>
      </c>
      <c r="C10" s="12">
        <f>Counts!$B$21*(1+Inputs!$B$4)^(Inputs!$C$19-Inputs!$C$20)</f>
        <v/>
      </c>
      <c r="D10" s="15">
        <f>C10*Inputs!$B$10</f>
        <v/>
      </c>
      <c r="E10" s="15">
        <f>D10*Inputs!$B$6</f>
        <v/>
      </c>
      <c r="F10" s="15">
        <f>E10*Inputs!$B$8</f>
        <v/>
      </c>
      <c r="G10" s="12">
        <f>C10*Inputs!$B$6*Inputs!$B$8</f>
        <v/>
      </c>
      <c r="H10" s="15">
        <f>G10*Inputs!$B$13*Inputs!$B$15*Inputs!$B$16*Inputs!$B$17</f>
        <v/>
      </c>
      <c r="I10" s="16">
        <f>F10+H10</f>
        <v/>
      </c>
    </row>
    <row r="11">
      <c r="A11" t="inlineStr">
        <is>
          <t>United States 10–99</t>
        </is>
      </c>
      <c r="B11" t="inlineStr">
        <is>
          <t>Base</t>
        </is>
      </c>
      <c r="C11" s="12">
        <f>Counts!$B$21*(1+Inputs!$C$4)^(Inputs!$C$19-Inputs!$C$20)</f>
        <v/>
      </c>
      <c r="D11" s="15">
        <f>C11*Inputs!$C$10</f>
        <v/>
      </c>
      <c r="E11" s="15">
        <f>D11*Inputs!$C$6</f>
        <v/>
      </c>
      <c r="F11" s="15">
        <f>E11*Inputs!$C$8</f>
        <v/>
      </c>
      <c r="G11" s="12">
        <f>C11*Inputs!$C$6*Inputs!$C$8</f>
        <v/>
      </c>
      <c r="H11" s="15">
        <f>G11*Inputs!$C$13*Inputs!$C$15*Inputs!$C$16*Inputs!$C$17</f>
        <v/>
      </c>
      <c r="I11" s="16">
        <f>F11+H11</f>
        <v/>
      </c>
    </row>
    <row r="12">
      <c r="A12" t="inlineStr">
        <is>
          <t>United States 10–99</t>
        </is>
      </c>
      <c r="B12" t="inlineStr">
        <is>
          <t>High</t>
        </is>
      </c>
      <c r="C12" s="12">
        <f>Counts!$B$21*(1+Inputs!$D$4)^(Inputs!$C$19-Inputs!$C$20)</f>
        <v/>
      </c>
      <c r="D12" s="15">
        <f>C12*Inputs!$D$10</f>
        <v/>
      </c>
      <c r="E12" s="15">
        <f>D12*Inputs!$D$6</f>
        <v/>
      </c>
      <c r="F12" s="15">
        <f>E12*Inputs!$D$8</f>
        <v/>
      </c>
      <c r="G12" s="12">
        <f>C12*Inputs!$D$6*Inputs!$D$8</f>
        <v/>
      </c>
      <c r="H12" s="15">
        <f>G12*Inputs!$D$13*Inputs!$D$15*Inputs!$D$16*Inputs!$D$17</f>
        <v/>
      </c>
      <c r="I12" s="16">
        <f>F12+H12</f>
        <v/>
      </c>
    </row>
    <row r="13">
      <c r="A13" t="inlineStr">
        <is>
          <t>North America 10–99</t>
        </is>
      </c>
      <c r="B13" t="inlineStr">
        <is>
          <t>Low</t>
        </is>
      </c>
      <c r="C13" s="12">
        <f>C7+C10</f>
        <v/>
      </c>
      <c r="D13" s="15">
        <f>C13*Inputs!$B$10</f>
        <v/>
      </c>
      <c r="E13" s="15">
        <f>D13*Inputs!$B$6</f>
        <v/>
      </c>
      <c r="F13" s="15">
        <f>E13*Inputs!$B$8</f>
        <v/>
      </c>
      <c r="G13" s="12">
        <f>C13*Inputs!$B$6*Inputs!$B$8</f>
        <v/>
      </c>
      <c r="H13" s="15">
        <f>G13*Inputs!$B$13*Inputs!$B$15*Inputs!$B$16*Inputs!$B$17</f>
        <v/>
      </c>
      <c r="I13" s="16">
        <f>F13+H13</f>
        <v/>
      </c>
    </row>
    <row r="14">
      <c r="A14" t="inlineStr">
        <is>
          <t>North America 10–99</t>
        </is>
      </c>
      <c r="B14" t="inlineStr">
        <is>
          <t>Base</t>
        </is>
      </c>
      <c r="C14" s="12">
        <f>C8+C11</f>
        <v/>
      </c>
      <c r="D14" s="15">
        <f>C14*Inputs!$C$10</f>
        <v/>
      </c>
      <c r="E14" s="15">
        <f>D14*Inputs!$C$6</f>
        <v/>
      </c>
      <c r="F14" s="15">
        <f>E14*Inputs!$C$8</f>
        <v/>
      </c>
      <c r="G14" s="12">
        <f>C14*Inputs!$C$6*Inputs!$C$8</f>
        <v/>
      </c>
      <c r="H14" s="15">
        <f>G14*Inputs!$C$13*Inputs!$C$15*Inputs!$C$16*Inputs!$C$17</f>
        <v/>
      </c>
      <c r="I14" s="16">
        <f>F14+H14</f>
        <v/>
      </c>
    </row>
    <row r="15">
      <c r="A15" t="inlineStr">
        <is>
          <t>North America 10–99</t>
        </is>
      </c>
      <c r="B15" t="inlineStr">
        <is>
          <t>High</t>
        </is>
      </c>
      <c r="C15" s="12">
        <f>C9+C12</f>
        <v/>
      </c>
      <c r="D15" s="15">
        <f>C15*Inputs!$D$10</f>
        <v/>
      </c>
      <c r="E15" s="15">
        <f>D15*Inputs!$D$6</f>
        <v/>
      </c>
      <c r="F15" s="15">
        <f>E15*Inputs!$D$8</f>
        <v/>
      </c>
      <c r="G15" s="12">
        <f>C15*Inputs!$D$6*Inputs!$D$8</f>
        <v/>
      </c>
      <c r="H15" s="15">
        <f>G15*Inputs!$D$13*Inputs!$D$15*Inputs!$D$16*Inputs!$D$17</f>
        <v/>
      </c>
      <c r="I15" s="16">
        <f>F15+H15</f>
        <v/>
      </c>
    </row>
    <row r="17">
      <c r="A17" t="inlineStr">
        <is>
          <t>Note: SAM and pools are category-level. Company capture (share) is not assumed here; see Beachhead_Check for a customer-count sanity test.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14" customWidth="1" min="3" max="3"/>
    <col width="18" customWidth="1" min="4" max="4"/>
    <col width="20" customWidth="1" min="5" max="5"/>
    <col width="24" customWidth="1" min="6" max="6"/>
    <col width="18" customWidth="1" min="7" max="7"/>
    <col width="26" customWidth="1" min="8" max="8"/>
    <col width="26" customWidth="1" min="9" max="9"/>
    <col width="26" customWidth="1" min="10" max="10"/>
    <col width="24" customWidth="1" min="11" max="11"/>
  </cols>
  <sheetData>
    <row r="1">
      <c r="A1" s="4" t="inlineStr">
        <is>
          <t>OUR 2040 SCENARIO MODEL — assumptions, not a published forecast. Real = 2026 CAD; nominal = 2040 CAD.</t>
        </is>
      </c>
    </row>
    <row r="3">
      <c r="A3" s="5" t="inlineStr">
        <is>
          <t>Segment</t>
        </is>
      </c>
      <c r="B3" s="5" t="inlineStr">
        <is>
          <t>Case</t>
        </is>
      </c>
      <c r="C3" s="5" t="inlineStr">
        <is>
          <t>2040 buyers</t>
        </is>
      </c>
      <c r="D3" s="5" t="inlineStr">
        <is>
          <t>2040 price (2026 CAD)</t>
        </is>
      </c>
      <c r="E3" s="5" t="inlineStr">
        <is>
          <t>2040 SAM (real)</t>
        </is>
      </c>
      <c r="F3" s="5" t="inlineStr">
        <is>
          <t>2040 paid software pool (real)</t>
        </is>
      </c>
      <c r="G3" s="5" t="inlineStr">
        <is>
          <t>2040 paying customers</t>
        </is>
      </c>
      <c r="H3" s="5" t="inlineStr">
        <is>
          <t>2040 embedded-finance pool (real)</t>
        </is>
      </c>
      <c r="I3" s="5" t="inlineStr">
        <is>
          <t>2040 total pool (real 2026 CAD)</t>
        </is>
      </c>
      <c r="J3" s="5" t="inlineStr">
        <is>
          <t>2040 total pool (nominal CAD)</t>
        </is>
      </c>
      <c r="K3" s="5" t="inlineStr">
        <is>
          <t>2026 total pool (for reference)</t>
        </is>
      </c>
    </row>
    <row r="4">
      <c r="A4" t="inlineStr">
        <is>
          <t>Ontario 10–99 (beachhead)</t>
        </is>
      </c>
      <c r="B4" t="inlineStr">
        <is>
          <t>Low</t>
        </is>
      </c>
      <c r="C4" s="12">
        <f>Market_2026!C4*(1+Inputs!$B$4)^(Inputs!$C$21-Inputs!$C$19)</f>
        <v/>
      </c>
      <c r="D4" s="15">
        <f>Inputs!$B$10*(1+Inputs!$B$11)^(Inputs!$C$21-Inputs!$C$19)</f>
        <v/>
      </c>
      <c r="E4" s="15">
        <f>C4*D4*Inputs!$B$7</f>
        <v/>
      </c>
      <c r="F4" s="15">
        <f>E4*Inputs!$B$9</f>
        <v/>
      </c>
      <c r="G4" s="12">
        <f>C4*Inputs!$B$7*Inputs!$B$9</f>
        <v/>
      </c>
      <c r="H4" s="15">
        <f>G4*Inputs!$B$14*Inputs!$B$15*Inputs!$B$16*Inputs!$B$17</f>
        <v/>
      </c>
      <c r="I4" s="16">
        <f>F4+H4</f>
        <v/>
      </c>
      <c r="J4" s="15">
        <f>I4*(1+Inputs!$B$12)^(Inputs!$C$21-Inputs!$C$19)</f>
        <v/>
      </c>
      <c r="K4" s="15">
        <f>Market_2026!I4</f>
        <v/>
      </c>
    </row>
    <row r="5">
      <c r="A5" t="inlineStr">
        <is>
          <t>Ontario 10–99 (beachhead)</t>
        </is>
      </c>
      <c r="B5" t="inlineStr">
        <is>
          <t>Base</t>
        </is>
      </c>
      <c r="C5" s="12">
        <f>Market_2026!C5*(1+Inputs!$C$4)^(Inputs!$C$21-Inputs!$C$19)</f>
        <v/>
      </c>
      <c r="D5" s="15">
        <f>Inputs!$C$10*(1+Inputs!$C$11)^(Inputs!$C$21-Inputs!$C$19)</f>
        <v/>
      </c>
      <c r="E5" s="15">
        <f>C5*D5*Inputs!$C$7</f>
        <v/>
      </c>
      <c r="F5" s="15">
        <f>E5*Inputs!$C$9</f>
        <v/>
      </c>
      <c r="G5" s="12">
        <f>C5*Inputs!$C$7*Inputs!$C$9</f>
        <v/>
      </c>
      <c r="H5" s="15">
        <f>G5*Inputs!$C$14*Inputs!$C$15*Inputs!$C$16*Inputs!$C$17</f>
        <v/>
      </c>
      <c r="I5" s="16">
        <f>F5+H5</f>
        <v/>
      </c>
      <c r="J5" s="15">
        <f>I5*(1+Inputs!$C$12)^(Inputs!$C$21-Inputs!$C$19)</f>
        <v/>
      </c>
      <c r="K5" s="15">
        <f>Market_2026!I5</f>
        <v/>
      </c>
    </row>
    <row r="6">
      <c r="A6" t="inlineStr">
        <is>
          <t>Ontario 10–99 (beachhead)</t>
        </is>
      </c>
      <c r="B6" t="inlineStr">
        <is>
          <t>High</t>
        </is>
      </c>
      <c r="C6" s="12">
        <f>Market_2026!C6*(1+Inputs!$D$4)^(Inputs!$C$21-Inputs!$C$19)</f>
        <v/>
      </c>
      <c r="D6" s="15">
        <f>Inputs!$D$10*(1+Inputs!$D$11)^(Inputs!$C$21-Inputs!$C$19)</f>
        <v/>
      </c>
      <c r="E6" s="15">
        <f>C6*D6*Inputs!$D$7</f>
        <v/>
      </c>
      <c r="F6" s="15">
        <f>E6*Inputs!$D$9</f>
        <v/>
      </c>
      <c r="G6" s="12">
        <f>C6*Inputs!$D$7*Inputs!$D$9</f>
        <v/>
      </c>
      <c r="H6" s="15">
        <f>G6*Inputs!$D$14*Inputs!$D$15*Inputs!$D$16*Inputs!$D$17</f>
        <v/>
      </c>
      <c r="I6" s="16">
        <f>F6+H6</f>
        <v/>
      </c>
      <c r="J6" s="15">
        <f>I6*(1+Inputs!$D$12)^(Inputs!$C$21-Inputs!$C$19)</f>
        <v/>
      </c>
      <c r="K6" s="15">
        <f>Market_2026!I6</f>
        <v/>
      </c>
    </row>
    <row r="7">
      <c r="A7" t="inlineStr">
        <is>
          <t>Canada 10–99</t>
        </is>
      </c>
      <c r="B7" t="inlineStr">
        <is>
          <t>Low</t>
        </is>
      </c>
      <c r="C7" s="12">
        <f>Market_2026!C7*(1+Inputs!$B$4)^(Inputs!$C$21-Inputs!$C$19)</f>
        <v/>
      </c>
      <c r="D7" s="15">
        <f>Inputs!$B$10*(1+Inputs!$B$11)^(Inputs!$C$21-Inputs!$C$19)</f>
        <v/>
      </c>
      <c r="E7" s="15">
        <f>C7*D7*Inputs!$B$7</f>
        <v/>
      </c>
      <c r="F7" s="15">
        <f>E7*Inputs!$B$9</f>
        <v/>
      </c>
      <c r="G7" s="12">
        <f>C7*Inputs!$B$7*Inputs!$B$9</f>
        <v/>
      </c>
      <c r="H7" s="15">
        <f>G7*Inputs!$B$14*Inputs!$B$15*Inputs!$B$16*Inputs!$B$17</f>
        <v/>
      </c>
      <c r="I7" s="16">
        <f>F7+H7</f>
        <v/>
      </c>
      <c r="J7" s="15">
        <f>I7*(1+Inputs!$B$12)^(Inputs!$C$21-Inputs!$C$19)</f>
        <v/>
      </c>
      <c r="K7" s="15">
        <f>Market_2026!I7</f>
        <v/>
      </c>
    </row>
    <row r="8">
      <c r="A8" t="inlineStr">
        <is>
          <t>Canada 10–99</t>
        </is>
      </c>
      <c r="B8" t="inlineStr">
        <is>
          <t>Base</t>
        </is>
      </c>
      <c r="C8" s="12">
        <f>Market_2026!C8*(1+Inputs!$C$4)^(Inputs!$C$21-Inputs!$C$19)</f>
        <v/>
      </c>
      <c r="D8" s="15">
        <f>Inputs!$C$10*(1+Inputs!$C$11)^(Inputs!$C$21-Inputs!$C$19)</f>
        <v/>
      </c>
      <c r="E8" s="15">
        <f>C8*D8*Inputs!$C$7</f>
        <v/>
      </c>
      <c r="F8" s="15">
        <f>E8*Inputs!$C$9</f>
        <v/>
      </c>
      <c r="G8" s="12">
        <f>C8*Inputs!$C$7*Inputs!$C$9</f>
        <v/>
      </c>
      <c r="H8" s="15">
        <f>G8*Inputs!$C$14*Inputs!$C$15*Inputs!$C$16*Inputs!$C$17</f>
        <v/>
      </c>
      <c r="I8" s="16">
        <f>F8+H8</f>
        <v/>
      </c>
      <c r="J8" s="15">
        <f>I8*(1+Inputs!$C$12)^(Inputs!$C$21-Inputs!$C$19)</f>
        <v/>
      </c>
      <c r="K8" s="15">
        <f>Market_2026!I8</f>
        <v/>
      </c>
    </row>
    <row r="9">
      <c r="A9" t="inlineStr">
        <is>
          <t>Canada 10–99</t>
        </is>
      </c>
      <c r="B9" t="inlineStr">
        <is>
          <t>High</t>
        </is>
      </c>
      <c r="C9" s="12">
        <f>Market_2026!C9*(1+Inputs!$D$4)^(Inputs!$C$21-Inputs!$C$19)</f>
        <v/>
      </c>
      <c r="D9" s="15">
        <f>Inputs!$D$10*(1+Inputs!$D$11)^(Inputs!$C$21-Inputs!$C$19)</f>
        <v/>
      </c>
      <c r="E9" s="15">
        <f>C9*D9*Inputs!$D$7</f>
        <v/>
      </c>
      <c r="F9" s="15">
        <f>E9*Inputs!$D$9</f>
        <v/>
      </c>
      <c r="G9" s="12">
        <f>C9*Inputs!$D$7*Inputs!$D$9</f>
        <v/>
      </c>
      <c r="H9" s="15">
        <f>G9*Inputs!$D$14*Inputs!$D$15*Inputs!$D$16*Inputs!$D$17</f>
        <v/>
      </c>
      <c r="I9" s="16">
        <f>F9+H9</f>
        <v/>
      </c>
      <c r="J9" s="15">
        <f>I9*(1+Inputs!$D$12)^(Inputs!$C$21-Inputs!$C$19)</f>
        <v/>
      </c>
      <c r="K9" s="15">
        <f>Market_2026!I9</f>
        <v/>
      </c>
    </row>
    <row r="10">
      <c r="A10" t="inlineStr">
        <is>
          <t>United States 10–99</t>
        </is>
      </c>
      <c r="B10" t="inlineStr">
        <is>
          <t>Low</t>
        </is>
      </c>
      <c r="C10" s="12">
        <f>Market_2026!C10*(1+Inputs!$B$4)^(Inputs!$C$21-Inputs!$C$19)</f>
        <v/>
      </c>
      <c r="D10" s="15">
        <f>Inputs!$B$10*(1+Inputs!$B$11)^(Inputs!$C$21-Inputs!$C$19)</f>
        <v/>
      </c>
      <c r="E10" s="15">
        <f>C10*D10*Inputs!$B$7</f>
        <v/>
      </c>
      <c r="F10" s="15">
        <f>E10*Inputs!$B$9</f>
        <v/>
      </c>
      <c r="G10" s="12">
        <f>C10*Inputs!$B$7*Inputs!$B$9</f>
        <v/>
      </c>
      <c r="H10" s="15">
        <f>G10*Inputs!$B$14*Inputs!$B$15*Inputs!$B$16*Inputs!$B$17</f>
        <v/>
      </c>
      <c r="I10" s="16">
        <f>F10+H10</f>
        <v/>
      </c>
      <c r="J10" s="15">
        <f>I10*(1+Inputs!$B$12)^(Inputs!$C$21-Inputs!$C$19)</f>
        <v/>
      </c>
      <c r="K10" s="15">
        <f>Market_2026!I10</f>
        <v/>
      </c>
    </row>
    <row r="11">
      <c r="A11" t="inlineStr">
        <is>
          <t>United States 10–99</t>
        </is>
      </c>
      <c r="B11" t="inlineStr">
        <is>
          <t>Base</t>
        </is>
      </c>
      <c r="C11" s="12">
        <f>Market_2026!C11*(1+Inputs!$C$4)^(Inputs!$C$21-Inputs!$C$19)</f>
        <v/>
      </c>
      <c r="D11" s="15">
        <f>Inputs!$C$10*(1+Inputs!$C$11)^(Inputs!$C$21-Inputs!$C$19)</f>
        <v/>
      </c>
      <c r="E11" s="15">
        <f>C11*D11*Inputs!$C$7</f>
        <v/>
      </c>
      <c r="F11" s="15">
        <f>E11*Inputs!$C$9</f>
        <v/>
      </c>
      <c r="G11" s="12">
        <f>C11*Inputs!$C$7*Inputs!$C$9</f>
        <v/>
      </c>
      <c r="H11" s="15">
        <f>G11*Inputs!$C$14*Inputs!$C$15*Inputs!$C$16*Inputs!$C$17</f>
        <v/>
      </c>
      <c r="I11" s="16">
        <f>F11+H11</f>
        <v/>
      </c>
      <c r="J11" s="15">
        <f>I11*(1+Inputs!$C$12)^(Inputs!$C$21-Inputs!$C$19)</f>
        <v/>
      </c>
      <c r="K11" s="15">
        <f>Market_2026!I11</f>
        <v/>
      </c>
    </row>
    <row r="12">
      <c r="A12" t="inlineStr">
        <is>
          <t>United States 10–99</t>
        </is>
      </c>
      <c r="B12" t="inlineStr">
        <is>
          <t>High</t>
        </is>
      </c>
      <c r="C12" s="12">
        <f>Market_2026!C12*(1+Inputs!$D$4)^(Inputs!$C$21-Inputs!$C$19)</f>
        <v/>
      </c>
      <c r="D12" s="15">
        <f>Inputs!$D$10*(1+Inputs!$D$11)^(Inputs!$C$21-Inputs!$C$19)</f>
        <v/>
      </c>
      <c r="E12" s="15">
        <f>C12*D12*Inputs!$D$7</f>
        <v/>
      </c>
      <c r="F12" s="15">
        <f>E12*Inputs!$D$9</f>
        <v/>
      </c>
      <c r="G12" s="12">
        <f>C12*Inputs!$D$7*Inputs!$D$9</f>
        <v/>
      </c>
      <c r="H12" s="15">
        <f>G12*Inputs!$D$14*Inputs!$D$15*Inputs!$D$16*Inputs!$D$17</f>
        <v/>
      </c>
      <c r="I12" s="16">
        <f>F12+H12</f>
        <v/>
      </c>
      <c r="J12" s="15">
        <f>I12*(1+Inputs!$D$12)^(Inputs!$C$21-Inputs!$C$19)</f>
        <v/>
      </c>
      <c r="K12" s="15">
        <f>Market_2026!I12</f>
        <v/>
      </c>
    </row>
    <row r="13">
      <c r="A13" t="inlineStr">
        <is>
          <t>North America 10–99</t>
        </is>
      </c>
      <c r="B13" t="inlineStr">
        <is>
          <t>Low</t>
        </is>
      </c>
      <c r="C13" s="12">
        <f>Market_2026!C13*(1+Inputs!$B$4)^(Inputs!$C$21-Inputs!$C$19)</f>
        <v/>
      </c>
      <c r="D13" s="15">
        <f>Inputs!$B$10*(1+Inputs!$B$11)^(Inputs!$C$21-Inputs!$C$19)</f>
        <v/>
      </c>
      <c r="E13" s="15">
        <f>C13*D13*Inputs!$B$7</f>
        <v/>
      </c>
      <c r="F13" s="15">
        <f>E13*Inputs!$B$9</f>
        <v/>
      </c>
      <c r="G13" s="12">
        <f>C13*Inputs!$B$7*Inputs!$B$9</f>
        <v/>
      </c>
      <c r="H13" s="15">
        <f>G13*Inputs!$B$14*Inputs!$B$15*Inputs!$B$16*Inputs!$B$17</f>
        <v/>
      </c>
      <c r="I13" s="16">
        <f>F13+H13</f>
        <v/>
      </c>
      <c r="J13" s="15">
        <f>I13*(1+Inputs!$B$12)^(Inputs!$C$21-Inputs!$C$19)</f>
        <v/>
      </c>
      <c r="K13" s="15">
        <f>Market_2026!I13</f>
        <v/>
      </c>
    </row>
    <row r="14">
      <c r="A14" t="inlineStr">
        <is>
          <t>North America 10–99</t>
        </is>
      </c>
      <c r="B14" t="inlineStr">
        <is>
          <t>Base</t>
        </is>
      </c>
      <c r="C14" s="12">
        <f>Market_2026!C14*(1+Inputs!$C$4)^(Inputs!$C$21-Inputs!$C$19)</f>
        <v/>
      </c>
      <c r="D14" s="15">
        <f>Inputs!$C$10*(1+Inputs!$C$11)^(Inputs!$C$21-Inputs!$C$19)</f>
        <v/>
      </c>
      <c r="E14" s="15">
        <f>C14*D14*Inputs!$C$7</f>
        <v/>
      </c>
      <c r="F14" s="15">
        <f>E14*Inputs!$C$9</f>
        <v/>
      </c>
      <c r="G14" s="12">
        <f>C14*Inputs!$C$7*Inputs!$C$9</f>
        <v/>
      </c>
      <c r="H14" s="15">
        <f>G14*Inputs!$C$14*Inputs!$C$15*Inputs!$C$16*Inputs!$C$17</f>
        <v/>
      </c>
      <c r="I14" s="16">
        <f>F14+H14</f>
        <v/>
      </c>
      <c r="J14" s="15">
        <f>I14*(1+Inputs!$C$12)^(Inputs!$C$21-Inputs!$C$19)</f>
        <v/>
      </c>
      <c r="K14" s="15">
        <f>Market_2026!I14</f>
        <v/>
      </c>
    </row>
    <row r="15">
      <c r="A15" t="inlineStr">
        <is>
          <t>North America 10–99</t>
        </is>
      </c>
      <c r="B15" t="inlineStr">
        <is>
          <t>High</t>
        </is>
      </c>
      <c r="C15" s="12">
        <f>Market_2026!C15*(1+Inputs!$D$4)^(Inputs!$C$21-Inputs!$C$19)</f>
        <v/>
      </c>
      <c r="D15" s="15">
        <f>Inputs!$D$10*(1+Inputs!$D$11)^(Inputs!$C$21-Inputs!$C$19)</f>
        <v/>
      </c>
      <c r="E15" s="15">
        <f>C15*D15*Inputs!$D$7</f>
        <v/>
      </c>
      <c r="F15" s="15">
        <f>E15*Inputs!$D$9</f>
        <v/>
      </c>
      <c r="G15" s="12">
        <f>C15*Inputs!$D$7*Inputs!$D$9</f>
        <v/>
      </c>
      <c r="H15" s="15">
        <f>G15*Inputs!$D$14*Inputs!$D$15*Inputs!$D$16*Inputs!$D$17</f>
        <v/>
      </c>
      <c r="I15" s="16">
        <f>F15+H15</f>
        <v/>
      </c>
      <c r="J15" s="15">
        <f>I15*(1+Inputs!$D$12)^(Inputs!$C$21-Inputs!$C$19)</f>
        <v/>
      </c>
      <c r="K15" s="15">
        <f>Market_2026!I15</f>
        <v/>
      </c>
    </row>
    <row r="17">
      <c r="A17" t="inlineStr">
        <is>
          <t>Billings per customer are held flat in real terms (no construction-volume growth assumed). Fit and adoption rise per Inputs.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4" t="inlineStr">
        <is>
          <t>SENSITIVITY — 2040 North America software pool (real 2026 CAD), Base case for everything except the two varied inputs</t>
        </is>
      </c>
    </row>
    <row r="3">
      <c r="A3" s="10" t="inlineStr">
        <is>
          <t>Annual price (2026 CAD) ↓ / 2040 paid adoption →</t>
        </is>
      </c>
      <c r="B3" s="17" t="n">
        <v>0.1</v>
      </c>
      <c r="C3" s="17" t="n">
        <v>0.2</v>
      </c>
      <c r="D3" s="17" t="n">
        <v>0.3</v>
      </c>
      <c r="E3" s="17" t="n">
        <v>0.4</v>
      </c>
      <c r="F3" s="17" t="n">
        <v>0.5</v>
      </c>
      <c r="G3" s="17" t="n">
        <v>0.6</v>
      </c>
    </row>
    <row r="4">
      <c r="A4" s="18" t="n">
        <v>1800</v>
      </c>
      <c r="B4" s="19">
        <f>Scenarios_2040!$C$14*Inputs!$C$7*$A4*B$3</f>
        <v/>
      </c>
      <c r="C4" s="19">
        <f>Scenarios_2040!$C$14*Inputs!$C$7*$A4*C$3</f>
        <v/>
      </c>
      <c r="D4" s="19">
        <f>Scenarios_2040!$C$14*Inputs!$C$7*$A4*D$3</f>
        <v/>
      </c>
      <c r="E4" s="19">
        <f>Scenarios_2040!$C$14*Inputs!$C$7*$A4*E$3</f>
        <v/>
      </c>
      <c r="F4" s="19">
        <f>Scenarios_2040!$C$14*Inputs!$C$7*$A4*F$3</f>
        <v/>
      </c>
      <c r="G4" s="19">
        <f>Scenarios_2040!$C$14*Inputs!$C$7*$A4*G$3</f>
        <v/>
      </c>
    </row>
    <row r="5">
      <c r="A5" s="18" t="n">
        <v>2400</v>
      </c>
      <c r="B5" s="19">
        <f>Scenarios_2040!$C$14*Inputs!$C$7*$A5*B$3</f>
        <v/>
      </c>
      <c r="C5" s="19">
        <f>Scenarios_2040!$C$14*Inputs!$C$7*$A5*C$3</f>
        <v/>
      </c>
      <c r="D5" s="19">
        <f>Scenarios_2040!$C$14*Inputs!$C$7*$A5*D$3</f>
        <v/>
      </c>
      <c r="E5" s="19">
        <f>Scenarios_2040!$C$14*Inputs!$C$7*$A5*E$3</f>
        <v/>
      </c>
      <c r="F5" s="19">
        <f>Scenarios_2040!$C$14*Inputs!$C$7*$A5*F$3</f>
        <v/>
      </c>
      <c r="G5" s="19">
        <f>Scenarios_2040!$C$14*Inputs!$C$7*$A5*G$3</f>
        <v/>
      </c>
    </row>
    <row r="6">
      <c r="A6" s="18" t="n">
        <v>3600</v>
      </c>
      <c r="B6" s="19">
        <f>Scenarios_2040!$C$14*Inputs!$C$7*$A6*B$3</f>
        <v/>
      </c>
      <c r="C6" s="19">
        <f>Scenarios_2040!$C$14*Inputs!$C$7*$A6*C$3</f>
        <v/>
      </c>
      <c r="D6" s="19">
        <f>Scenarios_2040!$C$14*Inputs!$C$7*$A6*D$3</f>
        <v/>
      </c>
      <c r="E6" s="19">
        <f>Scenarios_2040!$C$14*Inputs!$C$7*$A6*E$3</f>
        <v/>
      </c>
      <c r="F6" s="19">
        <f>Scenarios_2040!$C$14*Inputs!$C$7*$A6*F$3</f>
        <v/>
      </c>
      <c r="G6" s="19">
        <f>Scenarios_2040!$C$14*Inputs!$C$7*$A6*G$3</f>
        <v/>
      </c>
    </row>
    <row r="7">
      <c r="A7" s="18" t="n">
        <v>4800</v>
      </c>
      <c r="B7" s="19">
        <f>Scenarios_2040!$C$14*Inputs!$C$7*$A7*B$3</f>
        <v/>
      </c>
      <c r="C7" s="19">
        <f>Scenarios_2040!$C$14*Inputs!$C$7*$A7*C$3</f>
        <v/>
      </c>
      <c r="D7" s="19">
        <f>Scenarios_2040!$C$14*Inputs!$C$7*$A7*D$3</f>
        <v/>
      </c>
      <c r="E7" s="19">
        <f>Scenarios_2040!$C$14*Inputs!$C$7*$A7*E$3</f>
        <v/>
      </c>
      <c r="F7" s="19">
        <f>Scenarios_2040!$C$14*Inputs!$C$7*$A7*F$3</f>
        <v/>
      </c>
      <c r="G7" s="19">
        <f>Scenarios_2040!$C$14*Inputs!$C$7*$A7*G$3</f>
        <v/>
      </c>
    </row>
    <row r="8">
      <c r="A8" s="18" t="n">
        <v>6000</v>
      </c>
      <c r="B8" s="19">
        <f>Scenarios_2040!$C$14*Inputs!$C$7*$A8*B$3</f>
        <v/>
      </c>
      <c r="C8" s="19">
        <f>Scenarios_2040!$C$14*Inputs!$C$7*$A8*C$3</f>
        <v/>
      </c>
      <c r="D8" s="19">
        <f>Scenarios_2040!$C$14*Inputs!$C$7*$A8*D$3</f>
        <v/>
      </c>
      <c r="E8" s="19">
        <f>Scenarios_2040!$C$14*Inputs!$C$7*$A8*E$3</f>
        <v/>
      </c>
      <c r="F8" s="19">
        <f>Scenarios_2040!$C$14*Inputs!$C$7*$A8*F$3</f>
        <v/>
      </c>
      <c r="G8" s="19">
        <f>Scenarios_2040!$C$14*Inputs!$C$7*$A8*G$3</f>
        <v/>
      </c>
    </row>
    <row r="11">
      <c r="A11" s="10" t="inlineStr">
        <is>
          <t>2040 North America embedded-finance pool (real CAD), Base case: net take rate ↓ / share of customers using early pay →</t>
        </is>
      </c>
    </row>
    <row r="12">
      <c r="B12" s="17" t="n">
        <v>0.1</v>
      </c>
      <c r="C12" s="17" t="n">
        <v>0.2</v>
      </c>
      <c r="D12" s="17" t="n">
        <v>0.35</v>
      </c>
      <c r="E12" s="17" t="n">
        <v>0.5</v>
      </c>
    </row>
    <row r="13">
      <c r="A13" s="20" t="n">
        <v>0.0025</v>
      </c>
      <c r="B13" s="19">
        <f>Scenarios_2040!$G$14*B$12*Inputs!$C$15*Inputs!$C$16*$A13</f>
        <v/>
      </c>
      <c r="C13" s="19">
        <f>Scenarios_2040!$G$14*C$12*Inputs!$C$15*Inputs!$C$16*$A13</f>
        <v/>
      </c>
      <c r="D13" s="19">
        <f>Scenarios_2040!$G$14*D$12*Inputs!$C$15*Inputs!$C$16*$A13</f>
        <v/>
      </c>
      <c r="E13" s="19">
        <f>Scenarios_2040!$G$14*E$12*Inputs!$C$15*Inputs!$C$16*$A13</f>
        <v/>
      </c>
    </row>
    <row r="14">
      <c r="A14" s="20" t="n">
        <v>0.005</v>
      </c>
      <c r="B14" s="19">
        <f>Scenarios_2040!$G$14*B$12*Inputs!$C$15*Inputs!$C$16*$A14</f>
        <v/>
      </c>
      <c r="C14" s="19">
        <f>Scenarios_2040!$G$14*C$12*Inputs!$C$15*Inputs!$C$16*$A14</f>
        <v/>
      </c>
      <c r="D14" s="19">
        <f>Scenarios_2040!$G$14*D$12*Inputs!$C$15*Inputs!$C$16*$A14</f>
        <v/>
      </c>
      <c r="E14" s="19">
        <f>Scenarios_2040!$G$14*E$12*Inputs!$C$15*Inputs!$C$16*$A14</f>
        <v/>
      </c>
    </row>
    <row r="15">
      <c r="A15" s="20" t="n">
        <v>0.0075</v>
      </c>
      <c r="B15" s="19">
        <f>Scenarios_2040!$G$14*B$12*Inputs!$C$15*Inputs!$C$16*$A15</f>
        <v/>
      </c>
      <c r="C15" s="19">
        <f>Scenarios_2040!$G$14*C$12*Inputs!$C$15*Inputs!$C$16*$A15</f>
        <v/>
      </c>
      <c r="D15" s="19">
        <f>Scenarios_2040!$G$14*D$12*Inputs!$C$15*Inputs!$C$16*$A15</f>
        <v/>
      </c>
      <c r="E15" s="19">
        <f>Scenarios_2040!$G$14*E$12*Inputs!$C$15*Inputs!$C$16*$A15</f>
        <v/>
      </c>
    </row>
    <row r="16">
      <c r="A16" s="20" t="n">
        <v>0.01</v>
      </c>
      <c r="B16" s="19">
        <f>Scenarios_2040!$G$14*B$12*Inputs!$C$15*Inputs!$C$16*$A16</f>
        <v/>
      </c>
      <c r="C16" s="19">
        <f>Scenarios_2040!$G$14*C$12*Inputs!$C$15*Inputs!$C$16*$A16</f>
        <v/>
      </c>
      <c r="D16" s="19">
        <f>Scenarios_2040!$G$14*D$12*Inputs!$C$15*Inputs!$C$16*$A16</f>
        <v/>
      </c>
      <c r="E16" s="19">
        <f>Scenarios_2040!$G$14*E$12*Inputs!$C$15*Inputs!$C$16*$A16</f>
        <v/>
      </c>
    </row>
    <row r="17">
      <c r="A17" s="20" t="n">
        <v>0.0125</v>
      </c>
      <c r="B17" s="19">
        <f>Scenarios_2040!$G$14*B$12*Inputs!$C$15*Inputs!$C$16*$A17</f>
        <v/>
      </c>
      <c r="C17" s="19">
        <f>Scenarios_2040!$G$14*C$12*Inputs!$C$15*Inputs!$C$16*$A17</f>
        <v/>
      </c>
      <c r="D17" s="19">
        <f>Scenarios_2040!$G$14*D$12*Inputs!$C$15*Inputs!$C$16*$A17</f>
        <v/>
      </c>
      <c r="E17" s="19">
        <f>Scenarios_2040!$G$14*E$12*Inputs!$C$15*Inputs!$C$16*$A17</f>
        <v/>
      </c>
    </row>
    <row r="20">
      <c r="A20" s="10" t="inlineStr">
        <is>
          <t>2040 North America total pool (real CAD) by business-population growth, other inputs Base</t>
        </is>
      </c>
    </row>
    <row r="21">
      <c r="A21" s="17" t="n">
        <v>0</v>
      </c>
      <c r="B21" s="19">
        <f>((Market_2026!$C$8+Counts!$B$21*(1+A21)^(Inputs!$C$19-Inputs!$C$20))*(1+A21)^(Inputs!$C$21-Inputs!$C$19))*Inputs!$C$7*Inputs!$C$9*(Inputs!$C$10+Inputs!$C$14*Inputs!$C$15*Inputs!$C$16*Inputs!$C$17)</f>
        <v/>
      </c>
    </row>
    <row r="22">
      <c r="A22" s="17" t="n">
        <v>0.01</v>
      </c>
      <c r="B22" s="19">
        <f>((Market_2026!$C$8+Counts!$B$21*(1+A22)^(Inputs!$C$19-Inputs!$C$20))*(1+A22)^(Inputs!$C$21-Inputs!$C$19))*Inputs!$C$7*Inputs!$C$9*(Inputs!$C$10+Inputs!$C$14*Inputs!$C$15*Inputs!$C$16*Inputs!$C$17)</f>
        <v/>
      </c>
    </row>
    <row r="23">
      <c r="A23" s="17" t="n">
        <v>0.02</v>
      </c>
      <c r="B23" s="19">
        <f>((Market_2026!$C$8+Counts!$B$21*(1+A23)^(Inputs!$C$19-Inputs!$C$20))*(1+A23)^(Inputs!$C$21-Inputs!$C$19))*Inputs!$C$7*Inputs!$C$9*(Inputs!$C$10+Inputs!$C$14*Inputs!$C$15*Inputs!$C$16*Inputs!$C$17)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24" customWidth="1" min="3" max="3"/>
    <col width="26" customWidth="1" min="4" max="4"/>
  </cols>
  <sheetData>
    <row r="1">
      <c r="A1" s="4" t="inlineStr">
        <is>
          <t>BEACHHEAD SANITY CHECK — Ontario customers required for an ARR target (software only, Base price)</t>
        </is>
      </c>
    </row>
    <row r="3">
      <c r="A3" t="inlineStr">
        <is>
          <t>Ontario modeled buyers (Base)</t>
        </is>
      </c>
      <c r="B3" s="12">
        <f>Market_2026!C5</f>
        <v/>
      </c>
    </row>
    <row r="4">
      <c r="A4" t="inlineStr">
        <is>
          <t>Ontario fit buyers (Base)</t>
        </is>
      </c>
      <c r="B4" s="12">
        <f>B3*Inputs!$C$6</f>
        <v/>
      </c>
    </row>
    <row r="5">
      <c r="A5" t="inlineStr">
        <is>
          <t>Annual price (Base)</t>
        </is>
      </c>
      <c r="B5" s="15">
        <f>Inputs!$C$10</f>
        <v/>
      </c>
    </row>
    <row r="7">
      <c r="A7" s="5" t="inlineStr">
        <is>
          <t>ARR target (C$)</t>
        </is>
      </c>
      <c r="B7" s="5" t="inlineStr">
        <is>
          <t>Customers required</t>
        </is>
      </c>
      <c r="C7" s="5" t="inlineStr">
        <is>
          <t>% of Ontario fit buyers</t>
        </is>
      </c>
      <c r="D7" s="5" t="inlineStr">
        <is>
          <t>% of Ontario modeled buyers</t>
        </is>
      </c>
    </row>
    <row r="8">
      <c r="A8" s="18" t="n">
        <v>500000</v>
      </c>
      <c r="B8" s="12">
        <f>A8/$B$5</f>
        <v/>
      </c>
      <c r="C8" s="21">
        <f>B8/$B$4</f>
        <v/>
      </c>
      <c r="D8" s="21">
        <f>B8/$B$3</f>
        <v/>
      </c>
    </row>
    <row r="9">
      <c r="A9" s="18" t="n">
        <v>1000000</v>
      </c>
      <c r="B9" s="12">
        <f>A9/$B$5</f>
        <v/>
      </c>
      <c r="C9" s="21">
        <f>B9/$B$4</f>
        <v/>
      </c>
      <c r="D9" s="21">
        <f>B9/$B$3</f>
        <v/>
      </c>
    </row>
    <row r="10">
      <c r="A10" s="18" t="n">
        <v>3000000</v>
      </c>
      <c r="B10" s="12">
        <f>A10/$B$5</f>
        <v/>
      </c>
      <c r="C10" s="21">
        <f>B10/$B$4</f>
        <v/>
      </c>
      <c r="D10" s="21">
        <f>B10/$B$3</f>
        <v/>
      </c>
    </row>
    <row r="11">
      <c r="A11" s="18" t="n">
        <v>5000000</v>
      </c>
      <c r="B11" s="12">
        <f>A11/$B$5</f>
        <v/>
      </c>
      <c r="C11" s="21">
        <f>B11/$B$4</f>
        <v/>
      </c>
      <c r="D11" s="21">
        <f>B11/$B$3</f>
        <v/>
      </c>
    </row>
    <row r="13">
      <c r="A13" t="inlineStr">
        <is>
          <t>Reading: Ontario alone supports a seed-stage business, not a venture-scale outcome; scale depends on other provinces, the U.S. and early-pay revenue.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18" customWidth="1" min="2" max="2"/>
    <col width="10" customWidth="1" min="3" max="3"/>
  </cols>
  <sheetData>
    <row r="1">
      <c r="A1" s="4" t="inlineStr">
        <is>
          <t>COMPARISON — original horizontal wedge (payroll-gap invoice prioritizer for project services, 10–49). Same method, Base case.</t>
        </is>
      </c>
    </row>
    <row r="3">
      <c r="A3" t="inlineStr">
        <is>
          <t>Canada project-services proxy 10–49 (locations; NAICS 5415+5416+5418)</t>
        </is>
      </c>
      <c r="B3" s="13" t="n">
        <v>7141</v>
      </c>
      <c r="C3" t="inlineStr">
        <is>
          <t>S01</t>
        </is>
      </c>
    </row>
    <row r="4">
      <c r="A4" t="inlineStr">
        <is>
          <t>U.S. project-services proxy 10–49 (firms, 2022)</t>
        </is>
      </c>
      <c r="B4" s="13" t="n">
        <v>31341</v>
      </c>
      <c r="C4" t="inlineStr">
        <is>
          <t>S05</t>
        </is>
      </c>
    </row>
    <row r="5">
      <c r="A5" t="inlineStr">
        <is>
          <t>Original model annual price (C$; recovered Milestone 1 Base)</t>
        </is>
      </c>
      <c r="B5" s="18" t="n">
        <v>1200</v>
      </c>
    </row>
    <row r="6">
      <c r="A6" t="inlineStr">
        <is>
          <t>Original model fit (Base)</t>
        </is>
      </c>
      <c r="B6" s="17" t="n">
        <v>0.5</v>
      </c>
    </row>
    <row r="7">
      <c r="A7" t="inlineStr">
        <is>
          <t>Original model paid adoption (Base)</t>
        </is>
      </c>
      <c r="B7" s="17" t="n">
        <v>0.2</v>
      </c>
    </row>
    <row r="8">
      <c r="A8" t="inlineStr">
        <is>
          <t>Modeled NA buyers 2026</t>
        </is>
      </c>
      <c r="B8" s="12">
        <f>B3*Inputs!$C$5+B4*(1+Inputs!$C$4)^(Inputs!$C$19-Inputs!$C$20)</f>
        <v/>
      </c>
    </row>
    <row r="9">
      <c r="A9" t="inlineStr">
        <is>
          <t>2026 adoption-adjusted pool (C$)</t>
        </is>
      </c>
      <c r="B9" s="15">
        <f>B8*B6*B7*B5</f>
        <v/>
      </c>
    </row>
    <row r="10">
      <c r="A10" t="inlineStr">
        <is>
          <t>Recommended wedge: 2026 NA Base total pool (C$)</t>
        </is>
      </c>
      <c r="B10" s="15">
        <f>Market_2026!I14</f>
        <v/>
      </c>
    </row>
    <row r="12" ht="60" customHeight="1">
      <c r="A12" s="3" t="inlineStr">
        <is>
          <t>Why the original wedge was not recommended: Chaser (cash-at-risk prioritization), QuickBooks Canada (predicted invoice payment dates) and Float (scenarios) already cover most of the workflow; the segment is smaller and lower-priced; and liquidity strain is weaker (81.3% of professional-services businesses hold 3 months of cash vs 70.7% in construction, S02).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26" customWidth="1" min="3" max="3"/>
    <col width="36" customWidth="1" min="4" max="4"/>
    <col width="60" customWidth="1" min="5" max="5"/>
    <col width="34" customWidth="1" min="6" max="6"/>
  </cols>
  <sheetData>
    <row r="1">
      <c r="A1" s="4" t="inlineStr">
        <is>
          <t>SOURCES — accessed 2026-09-30 (Milestone 1 archive) or 2026-10-23 (targeted refresh)</t>
        </is>
      </c>
    </row>
    <row r="3">
      <c r="A3" s="5" t="inlineStr">
        <is>
          <t>ID</t>
        </is>
      </c>
      <c r="B3" s="5" t="inlineStr">
        <is>
          <t>Source</t>
        </is>
      </c>
      <c r="C3" s="5" t="inlineStr">
        <is>
          <t>Publisher / date</t>
        </is>
      </c>
      <c r="D3" s="5" t="inlineStr">
        <is>
          <t>Used for</t>
        </is>
      </c>
      <c r="E3" s="5" t="inlineStr">
        <is>
          <t>URL</t>
        </is>
      </c>
      <c r="F3" s="5" t="inlineStr">
        <is>
          <t>Caveat</t>
        </is>
      </c>
    </row>
    <row r="4">
      <c r="A4" s="22" t="inlineStr">
        <is>
          <t>S01</t>
        </is>
      </c>
      <c r="B4" s="22" t="inlineStr">
        <is>
          <t>Canadian Business Counts, with employees, June 2026 (table 33-10-1174-01)</t>
        </is>
      </c>
      <c r="C4" s="22" t="inlineStr">
        <is>
          <t>Statistics Canada, 2026</t>
        </is>
      </c>
      <c r="D4" s="22" t="inlineStr">
        <is>
          <t>Trade-contractor location counts</t>
        </is>
      </c>
      <c r="E4" s="23" t="inlineStr">
        <is>
          <t>https://www150.statcan.gc.ca/t1/tbl1/en/tv.action?pid=3310117401</t>
        </is>
      </c>
      <c r="F4" s="22" t="inlineStr">
        <is>
          <t>Locations, not enterprises; not a time series.</t>
        </is>
      </c>
    </row>
    <row r="5">
      <c r="A5" s="22" t="inlineStr">
        <is>
          <t>S02</t>
        </is>
      </c>
      <c r="B5" s="22" t="inlineStr">
        <is>
          <t>Business conditions: cash/liquid assets for next 3 months (table 33-10-1211-01), Q3 2026</t>
        </is>
      </c>
      <c r="C5" s="22" t="inlineStr">
        <is>
          <t>Statistics Canada, 2026</t>
        </is>
      </c>
      <c r="D5" s="22" t="inlineStr">
        <is>
          <t>Liquidity by sector</t>
        </is>
      </c>
      <c r="E5" s="23" t="inlineStr">
        <is>
          <t>https://www150.statcan.gc.ca/t1/tbl1/en/tv.action?pid=3310121101</t>
        </is>
      </c>
      <c r="F5" s="22" t="inlineStr">
        <is>
          <t>Survey response; not failure or delay rates.</t>
        </is>
      </c>
    </row>
    <row r="6">
      <c r="A6" s="22" t="inlineStr">
        <is>
          <t>S03</t>
        </is>
      </c>
      <c r="B6" s="22" t="inlineStr">
        <is>
          <t>Practice Tip PT.10.3 — Construction Act: Prompt Payment (v2.0)</t>
        </is>
      </c>
      <c r="C6" s="22" t="inlineStr">
        <is>
          <t>Ontario Association of Architects, 2026-01-09</t>
        </is>
      </c>
      <c r="D6" s="22" t="inlineStr">
        <is>
          <t>28-day payment; 14-day notice of non-payment; 7-day deemed proper invoice; pre-2019 60–120-day practice</t>
        </is>
      </c>
      <c r="E6" s="23" t="inlineStr">
        <is>
          <t>https://oaa.on.ca/Assets/Common/Shared_Documents/Practice%20Tips/PT.10.3_V02.0_CA-PromptPayment_20260109.pdf</t>
        </is>
      </c>
      <c r="F6" s="22" t="inlineStr">
        <is>
          <t>Practitioner guidance, not legal advice.</t>
        </is>
      </c>
    </row>
    <row r="7">
      <c r="A7" s="22" t="inlineStr">
        <is>
          <t>S04</t>
        </is>
      </c>
      <c r="B7" s="22" t="inlineStr">
        <is>
          <t>Ontario Construction Act amendments now in effect</t>
        </is>
      </c>
      <c r="C7" s="22" t="inlineStr">
        <is>
          <t>Osler, 2026-03-02</t>
        </is>
      </c>
      <c r="D7" s="22" t="inlineStr">
        <is>
          <t>Annual holdback release; adjudication changes</t>
        </is>
      </c>
      <c r="E7" s="23" t="inlineStr">
        <is>
          <t>https://www.osler.com/en/insights/blogs/construction/ontario-construction-act-amendments-now-in-effect/</t>
        </is>
      </c>
      <c r="F7" s="22" t="inlineStr">
        <is>
          <t>Law-firm summary.</t>
        </is>
      </c>
    </row>
    <row r="8">
      <c r="A8" s="22" t="inlineStr">
        <is>
          <t>S05</t>
        </is>
      </c>
      <c r="B8" s="22" t="inlineStr">
        <is>
          <t>Statistics of U.S. Businesses 2022, enterprise size by NAICS</t>
        </is>
      </c>
      <c r="C8" s="22" t="inlineStr">
        <is>
          <t>U.S. Census Bureau, released 2025-04-10</t>
        </is>
      </c>
      <c r="D8" s="22" t="inlineStr">
        <is>
          <t>U.S. NAICS 238 firms and receipts</t>
        </is>
      </c>
      <c r="E8" s="23" t="inlineStr">
        <is>
          <t>https://www.census.gov/data/tables/2022/econ/susb/2022-susb-annual.html</t>
        </is>
      </c>
      <c r="F8" s="22" t="inlineStr">
        <is>
          <t>2022 data; NAICS2017.</t>
        </is>
      </c>
    </row>
    <row r="9">
      <c r="A9" s="22" t="inlineStr">
        <is>
          <t>S06</t>
        </is>
      </c>
      <c r="B9" s="22" t="inlineStr">
        <is>
          <t>Updates to Prompt Payment Legislation in Ontario, British Columbia and Alberta</t>
        </is>
      </c>
      <c r="C9" s="22" t="inlineStr">
        <is>
          <t>Bennett Jones, 2026-02</t>
        </is>
      </c>
      <c r="D9" s="22" t="inlineStr">
        <is>
          <t>Provincial status; Ontario annual 10% holdback release</t>
        </is>
      </c>
      <c r="E9" s="23" t="inlineStr">
        <is>
          <t>https://www.bennettjones.com/Insights/Blogs/2026/02/Updates-to-Prompt-Payment-Legislation</t>
        </is>
      </c>
      <c r="F9" s="22" t="inlineStr">
        <is>
          <t>Law-firm summary.</t>
        </is>
      </c>
    </row>
    <row r="10">
      <c r="A10" s="22" t="inlineStr">
        <is>
          <t>S07</t>
        </is>
      </c>
      <c r="B10" s="22" t="inlineStr">
        <is>
          <t>BC Construction Prompt Payment Act commentary</t>
        </is>
      </c>
      <c r="C10" s="22" t="inlineStr">
        <is>
          <t>BLG via Mondaq, 2026-09</t>
        </is>
      </c>
      <c r="D10" s="22" t="inlineStr">
        <is>
          <t>BC Act assented 2025-11-27, not yet in force</t>
        </is>
      </c>
      <c r="E10" s="23" t="inlineStr">
        <is>
          <t>https://www.mondaq.com/crystal-ball-gazing-on-the-application-of-the-bc-prompt-payment-act-a-review-with-other-provinces/1840292</t>
        </is>
      </c>
      <c r="F10" s="22" t="inlineStr">
        <is>
          <t>Recheck commencement before relying on it.</t>
        </is>
      </c>
    </row>
    <row r="11">
      <c r="A11" s="22" t="inlineStr">
        <is>
          <t>S08</t>
        </is>
      </c>
      <c r="B11" s="22" t="inlineStr">
        <is>
          <t>Real-Time Rail payment system</t>
        </is>
      </c>
      <c r="C11" s="22" t="inlineStr">
        <is>
          <t>Payments Canada, 2026</t>
        </is>
      </c>
      <c r="D11" s="22" t="inlineStr">
        <is>
          <t>RTR phased launch Q4 2026</t>
        </is>
      </c>
      <c r="E11" s="23" t="inlineStr">
        <is>
          <t>https://www.payments.ca/systems-services/payment-systems/real-time-rail-payment-system</t>
        </is>
      </c>
      <c r="F11" s="22" t="inlineStr">
        <is>
          <t>Phased; not all institutions at launch.</t>
        </is>
      </c>
    </row>
    <row r="12">
      <c r="A12" s="22" t="inlineStr">
        <is>
          <t>S09</t>
        </is>
      </c>
      <c r="B12" s="22" t="inlineStr">
        <is>
          <t>Proposed Consumer-Driven Banking Regulations, Canada Gazette Part I</t>
        </is>
      </c>
      <c r="C12" s="22" t="inlineStr">
        <is>
          <t>Government of Canada, 2026-06-27</t>
        </is>
      </c>
      <c r="D12" s="22" t="inlineStr">
        <is>
          <t>Open-banking status: proposed, not final</t>
        </is>
      </c>
      <c r="E12" s="23" t="inlineStr">
        <is>
          <t>https://gazette.gc.ca/rp-pr/p1/2026/2026-06-27/html/reg3-eng.html</t>
        </is>
      </c>
      <c r="F12" s="22" t="inlineStr">
        <is>
          <t>No final Part II regulations found at 2026-10-23.</t>
        </is>
      </c>
    </row>
    <row r="13">
      <c r="A13" s="22" t="inlineStr">
        <is>
          <t>S10</t>
        </is>
      </c>
      <c r="B13" s="22" t="inlineStr">
        <is>
          <t>Milestone 1 competitor matrix (18 products) and pricing pages</t>
        </is>
      </c>
      <c r="C13" s="22" t="inlineStr">
        <is>
          <t>Prior research, 2026-09-30</t>
        </is>
      </c>
      <c r="D13" s="22" t="inlineStr">
        <is>
          <t>Price anchors and horizontal competitors</t>
        </is>
      </c>
      <c r="E13" s="22" t="inlineStr">
        <is>
          <t>milestone-1/04_COMPETITOR_MATRIX.csv</t>
        </is>
      </c>
      <c r="F13" s="22" t="inlineStr">
        <is>
          <t>Advertised features, not tested.</t>
        </is>
      </c>
    </row>
    <row r="14">
      <c r="A14" s="22" t="inlineStr">
        <is>
          <t>S11</t>
        </is>
      </c>
      <c r="B14" s="22" t="inlineStr">
        <is>
          <t>Siteline raises $18.4M</t>
        </is>
      </c>
      <c r="C14" s="22" t="inlineStr">
        <is>
          <t>Business Wire, 2022-02-24</t>
        </is>
      </c>
      <c r="D14" s="22" t="inlineStr">
        <is>
          <t>Venture-backed competitor</t>
        </is>
      </c>
      <c r="E14" s="23" t="inlineStr">
        <is>
          <t>https://www.businesswire.com/news/home/20220224005099/en/Siteline-Raises-$18.4M-to-Reimagine-Construction-Finance</t>
        </is>
      </c>
      <c r="F14" s="22" t="inlineStr">
        <is>
          <t>Funding snapshot.</t>
        </is>
      </c>
    </row>
    <row r="15">
      <c r="A15" s="22" t="inlineStr">
        <is>
          <t>S12</t>
        </is>
      </c>
      <c r="B15" s="22" t="inlineStr">
        <is>
          <t>Billd raises $7.3m funding</t>
        </is>
      </c>
      <c r="C15" s="22" t="inlineStr">
        <is>
          <t>FinTech Global, 2025-11-06</t>
        </is>
      </c>
      <c r="D15" s="22" t="inlineStr">
        <is>
          <t>Venture-backed competitor (early pay)</t>
        </is>
      </c>
      <c r="E15" s="23" t="inlineStr">
        <is>
          <t>https://fintech.global/2025/11/06/construction-fintech-billd-raises-7-3m-funding/</t>
        </is>
      </c>
      <c r="F15" s="22" t="inlineStr">
        <is>
          <t>Funding snapshot.</t>
        </is>
      </c>
    </row>
    <row r="16">
      <c r="A16" s="22" t="inlineStr">
        <is>
          <t>S13</t>
        </is>
      </c>
      <c r="B16" s="22" t="inlineStr">
        <is>
          <t>ODACC annual report (FY2023) commentary</t>
        </is>
      </c>
      <c r="C16" s="22" t="inlineStr">
        <is>
          <t>Mondaq, 2023/24</t>
        </is>
      </c>
      <c r="D16" s="22" t="inlineStr">
        <is>
          <t>269 adjudications commenced in Ontario, FY2023</t>
        </is>
      </c>
      <c r="E16" s="23" t="inlineStr">
        <is>
          <t>https://webiis10.mondaq.com/canada/construction-planning/1419070/odacc-2023-annual-report-key-takeaways-from-the-implementation-of-the-prompt-paymentstatutory-adjudication-regime-in-ontario</t>
        </is>
      </c>
      <c r="F16" s="22" t="inlineStr">
        <is>
          <t>Secondary summary of ODACC report.</t>
        </is>
      </c>
    </row>
  </sheetData>
  <hyperlinks>
    <hyperlink xmlns:r="http://schemas.openxmlformats.org/officeDocument/2006/relationships" ref="E4" r:id="rId1"/>
    <hyperlink xmlns:r="http://schemas.openxmlformats.org/officeDocument/2006/relationships" ref="E5" r:id="rId2"/>
    <hyperlink xmlns:r="http://schemas.openxmlformats.org/officeDocument/2006/relationships" ref="E6" r:id="rId3"/>
    <hyperlink xmlns:r="http://schemas.openxmlformats.org/officeDocument/2006/relationships" ref="E7" r:id="rId4"/>
    <hyperlink xmlns:r="http://schemas.openxmlformats.org/officeDocument/2006/relationships" ref="E8" r:id="rId5"/>
    <hyperlink xmlns:r="http://schemas.openxmlformats.org/officeDocument/2006/relationships" ref="E9" r:id="rId6"/>
    <hyperlink xmlns:r="http://schemas.openxmlformats.org/officeDocument/2006/relationships" ref="E10" r:id="rId7"/>
    <hyperlink xmlns:r="http://schemas.openxmlformats.org/officeDocument/2006/relationships" ref="E11" r:id="rId8"/>
    <hyperlink xmlns:r="http://schemas.openxmlformats.org/officeDocument/2006/relationships" ref="E12" r:id="rId9"/>
    <hyperlink xmlns:r="http://schemas.openxmlformats.org/officeDocument/2006/relationships" ref="E14" r:id="rId10"/>
    <hyperlink xmlns:r="http://schemas.openxmlformats.org/officeDocument/2006/relationships" ref="E15" r:id="rId11"/>
    <hyperlink xmlns:r="http://schemas.openxmlformats.org/officeDocument/2006/relationships" ref="E16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2026-10-23T13:03:17Z</dcterms:created>
  <dcterms:modified xsi:type="dcterms:W3CDTF">2026-10-23T13:03:17Z</dcterms:modified>
</cp:coreProperties>
</file>